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lass/Box/Nardone Consulting Group, Inc./GSCA/Financial/Month End Reports/February '20/"/>
    </mc:Choice>
  </mc:AlternateContent>
  <xr:revisionPtr revIDLastSave="0" documentId="8_{4304DF2D-6ECB-424A-ABF0-7D19857CE7A3}" xr6:coauthVersionLast="45" xr6:coauthVersionMax="45" xr10:uidLastSave="{00000000-0000-0000-0000-000000000000}"/>
  <bookViews>
    <workbookView xWindow="0" yWindow="460" windowWidth="38400" windowHeight="19920" xr2:uid="{00000000-000D-0000-FFFF-FFFF00000000}"/>
  </bookViews>
  <sheets>
    <sheet name="Balance Sheet Comparison " sheetId="1" r:id="rId1"/>
  </sheets>
  <definedNames>
    <definedName name="_xlnm.Print_Area" localSheetId="0">'Balance Sheet Comparison '!$A$1:$E$45</definedName>
    <definedName name="_xlnm.Print_Titles" localSheetId="0">'Balance Sheet Comparison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E43" i="1" s="1"/>
  <c r="B43" i="1"/>
  <c r="D43" i="1" s="1"/>
  <c r="C42" i="1"/>
  <c r="C44" i="1" s="1"/>
  <c r="B42" i="1"/>
  <c r="D42" i="1" s="1"/>
  <c r="C36" i="1"/>
  <c r="E36" i="1" s="1"/>
  <c r="B36" i="1"/>
  <c r="D36" i="1" s="1"/>
  <c r="C35" i="1"/>
  <c r="C37" i="1" s="1"/>
  <c r="E37" i="1" s="1"/>
  <c r="B35" i="1"/>
  <c r="B37" i="1" s="1"/>
  <c r="D37" i="1" s="1"/>
  <c r="E34" i="1"/>
  <c r="C33" i="1"/>
  <c r="B33" i="1"/>
  <c r="D33" i="1" s="1"/>
  <c r="C30" i="1"/>
  <c r="C31" i="1" s="1"/>
  <c r="B30" i="1"/>
  <c r="B31" i="1" s="1"/>
  <c r="C22" i="1"/>
  <c r="E22" i="1" s="1"/>
  <c r="B22" i="1"/>
  <c r="D22" i="1" s="1"/>
  <c r="C20" i="1"/>
  <c r="E20" i="1" s="1"/>
  <c r="B20" i="1"/>
  <c r="D20" i="1" s="1"/>
  <c r="E19" i="1"/>
  <c r="D19" i="1"/>
  <c r="C19" i="1"/>
  <c r="B19" i="1"/>
  <c r="C21" i="1"/>
  <c r="B21" i="1"/>
  <c r="C15" i="1"/>
  <c r="C16" i="1" s="1"/>
  <c r="E16" i="1" s="1"/>
  <c r="B15" i="1"/>
  <c r="B16" i="1" s="1"/>
  <c r="E12" i="1"/>
  <c r="B12" i="1"/>
  <c r="D12" i="1" s="1"/>
  <c r="C11" i="1"/>
  <c r="C13" i="1" s="1"/>
  <c r="B11" i="1"/>
  <c r="C10" i="1"/>
  <c r="E10" i="1" s="1"/>
  <c r="B10" i="1"/>
  <c r="B13" i="1" s="1"/>
  <c r="B23" i="1" l="1"/>
  <c r="D21" i="1"/>
  <c r="C23" i="1"/>
  <c r="E23" i="1" s="1"/>
  <c r="E21" i="1"/>
  <c r="B39" i="1"/>
  <c r="D31" i="1"/>
  <c r="E44" i="1"/>
  <c r="D16" i="1"/>
  <c r="D13" i="1"/>
  <c r="B24" i="1"/>
  <c r="C24" i="1"/>
  <c r="E13" i="1"/>
  <c r="E31" i="1"/>
  <c r="C38" i="1"/>
  <c r="E38" i="1" s="1"/>
  <c r="E35" i="1"/>
  <c r="D30" i="1"/>
  <c r="B38" i="1"/>
  <c r="E11" i="1"/>
  <c r="D35" i="1"/>
  <c r="E42" i="1"/>
  <c r="D10" i="1"/>
  <c r="D11" i="1"/>
  <c r="D15" i="1"/>
  <c r="E15" i="1"/>
  <c r="E18" i="1"/>
  <c r="E30" i="1"/>
  <c r="E33" i="1"/>
  <c r="B44" i="1"/>
  <c r="D44" i="1" s="1"/>
  <c r="C39" i="1" l="1"/>
  <c r="B25" i="1"/>
  <c r="D24" i="1"/>
  <c r="B40" i="1"/>
  <c r="D38" i="1"/>
  <c r="C25" i="1"/>
  <c r="E25" i="1" s="1"/>
  <c r="E24" i="1"/>
  <c r="D23" i="1"/>
  <c r="C40" i="1" l="1"/>
  <c r="E39" i="1"/>
  <c r="D40" i="1"/>
  <c r="B45" i="1"/>
  <c r="D39" i="1"/>
  <c r="D25" i="1"/>
  <c r="E40" i="1" l="1"/>
  <c r="C45" i="1"/>
  <c r="E45" i="1" s="1"/>
  <c r="D45" i="1" l="1"/>
</calcChain>
</file>

<file path=xl/sharedStrings.xml><?xml version="1.0" encoding="utf-8"?>
<sst xmlns="http://schemas.openxmlformats.org/spreadsheetml/2006/main" count="48" uniqueCount="48">
  <si>
    <t>Total</t>
  </si>
  <si>
    <t>As of Feb 29, 2020</t>
  </si>
  <si>
    <t>As of Feb 28, 2019 (PY)</t>
  </si>
  <si>
    <t>Change</t>
  </si>
  <si>
    <t>% Change</t>
  </si>
  <si>
    <t>ASSETS</t>
  </si>
  <si>
    <t xml:space="preserve">   Current Assets</t>
  </si>
  <si>
    <t xml:space="preserve">      Bank Accounts</t>
  </si>
  <si>
    <t xml:space="preserve">         1001 Operating Checking - Fidelity</t>
  </si>
  <si>
    <t xml:space="preserve">         1015 LIVE OAK 2 YR CD - Matures 11/27/20</t>
  </si>
  <si>
    <t xml:space="preserve">         1020 LIVE OAK CD EXP 6/26/21 - 2 YR</t>
  </si>
  <si>
    <t xml:space="preserve">      Total Bank Accounts</t>
  </si>
  <si>
    <t xml:space="preserve">      Accounts Receivable</t>
  </si>
  <si>
    <t xml:space="preserve">         1200 Accounts Receivable</t>
  </si>
  <si>
    <t xml:space="preserve">      Total Accounts Receivable</t>
  </si>
  <si>
    <t xml:space="preserve">      Other Current Assets</t>
  </si>
  <si>
    <t xml:space="preserve">         1400 Prepaid Expenses</t>
  </si>
  <si>
    <t xml:space="preserve">            1401 Prepaid Expenses - Non Conference</t>
  </si>
  <si>
    <t xml:space="preserve">            1402 Prepaid Expenses - Conference</t>
  </si>
  <si>
    <t xml:space="preserve">         Total 1400 Prepaid Expenses</t>
  </si>
  <si>
    <t xml:space="preserve">         1499 Undeposited Funds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</si>
  <si>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</si>
  <si>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</si>
  <si>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</si>
  <si>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</si>
  <si>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</si>
  <si>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</si>
  <si>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</si>
  <si>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 Accounts Payable</t>
  </si>
  <si>
    <t xml:space="preserve">         Total Accounts Payable</t>
  </si>
  <si>
    <t xml:space="preserve">         Other Current Liabilities</t>
  </si>
  <si>
    <t xml:space="preserve">            2100 Accrued Expenses</t>
  </si>
  <si>
    <t xml:space="preserve">            2200 Deferred Revenue</t>
  </si>
  <si>
    <t xml:space="preserve">               2201 Membership Dues-Professional</t>
  </si>
  <si>
    <t xml:space="preserve">               2202 Membership Dues-Student/Retired</t>
  </si>
  <si>
    <t xml:space="preserve">            Total 2200 Deferred Revenue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</si>
  <si>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</si>
  <si>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</si>
  <si>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</si>
  <si>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</si>
  <si>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3900 Retained Earnings</t>
  </si>
  <si>
    <t xml:space="preserve">      Net Income</t>
  </si>
  <si>
    <t xml:space="preserve">   Total Equity</t>
  </si>
  <si>
    <t>TOTAL LIABILITIES AND EQUITY</t>
  </si>
  <si>
    <t>Monday, Mar 09, 2020 08:21:30 AM GMT-7 - Accrual Basis</t>
  </si>
  <si>
    <t>Georgia School Counselor Association</t>
  </si>
  <si>
    <t xml:space="preserve">Balance Sheet Comparison </t>
  </si>
  <si>
    <t>As of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</si>
</sst>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="150" zoomScaleNormal="150" workbookViewId="0">
      <selection activeCell="A9" sqref="A9"/>
    </sheetView>
  </sheetViews>
  <sheetFormatPr baseColWidth="10" defaultColWidth="8.83203125" defaultRowHeight="15" x14ac:dyDescent="0.2"/>
  <cols>
    <col min="1" max="1" width="34.83203125" customWidth="1"/>
    <col min="2" max="3" width="12.83203125" customWidth="1"/>
    <col min="4" max="4" width="9.33203125" customWidth="1"/>
    <col min="5" max="5" width="8.5" bestFit="1" customWidth="1"/>
  </cols>
  <sheetData>
    <row r="1" spans="1:5" ht="18" x14ac:dyDescent="0.2">
      <c r="A1" s="15" t="s">
        <v>45</v>
      </c>
      <c r="B1" s="14"/>
      <c r="C1" s="14"/>
      <c r="D1" s="14"/>
      <c r="E1" s="14"/>
    </row>
    <row r="2" spans="1:5" ht="18" x14ac:dyDescent="0.2">
      <c r="A2" s="15" t="s">
        <v>46</v>
      </c>
      <c r="B2" s="14"/>
      <c r="C2" s="14"/>
      <c r="D2" s="14"/>
      <c r="E2" s="14"/>
    </row>
    <row r="3" spans="1:5" x14ac:dyDescent="0.2">
      <c r="A3" s="16" t="s">
        <v>47</v>
      </c>
      <c r="B3" s="14"/>
      <c r="C3" s="14"/>
      <c r="D3" s="14"/>
      <c r="E3" s="14"/>
    </row>
    <row r="5" spans="1:5" x14ac:dyDescent="0.2">
      <c r="A5" s="1"/>
      <c r="B5" s="11" t="s">
        <v>0</v>
      </c>
      <c r="C5" s="12"/>
      <c r="D5" s="12"/>
      <c r="E5" s="12"/>
    </row>
    <row r="6" spans="1:5" ht="27" x14ac:dyDescent="0.2">
      <c r="A6" s="1"/>
      <c r="B6" s="10" t="s">
        <v>1</v>
      </c>
      <c r="C6" s="10" t="s">
        <v>2</v>
      </c>
      <c r="D6" s="10" t="s">
        <v>3</v>
      </c>
      <c r="E6" s="10" t="s">
        <v>4</v>
      </c>
    </row>
    <row r="7" spans="1:5" x14ac:dyDescent="0.2">
      <c r="A7" s="2" t="s">
        <v>5</v>
      </c>
      <c r="B7" s="3"/>
      <c r="C7" s="3"/>
      <c r="D7" s="3"/>
      <c r="E7" s="3"/>
    </row>
    <row r="8" spans="1:5" x14ac:dyDescent="0.2">
      <c r="A8" s="2" t="s">
        <v>6</v>
      </c>
      <c r="B8" s="3"/>
      <c r="C8" s="3"/>
      <c r="D8" s="3"/>
      <c r="E8" s="3"/>
    </row>
    <row r="9" spans="1:5" x14ac:dyDescent="0.2">
      <c r="A9" s="2" t="s">
        <v>7</v>
      </c>
      <c r="B9" s="3"/>
      <c r="C9" s="3"/>
      <c r="D9" s="3"/>
      <c r="E9" s="3"/>
    </row>
    <row r="10" spans="1:5" x14ac:dyDescent="0.2">
      <c r="A10" s="2" t="s">
        <v>8</v>
      </c>
      <c r="B10" s="4">
        <f>247677.22</f>
        <v>247677.22</v>
      </c>
      <c r="C10" s="4">
        <f>300862.17</f>
        <v>300862.17</v>
      </c>
      <c r="D10" s="4">
        <f>(B10)-(C10)</f>
        <v>-53184.949999999983</v>
      </c>
      <c r="E10" s="5">
        <f>IF(ABS((C10))=0,"",((B10)-(C10))/(ABS((C10))))</f>
        <v>-0.17677513261304997</v>
      </c>
    </row>
    <row r="11" spans="1:5" x14ac:dyDescent="0.2">
      <c r="A11" s="2" t="s">
        <v>9</v>
      </c>
      <c r="B11" s="4">
        <f>155680.38</f>
        <v>155680.38</v>
      </c>
      <c r="C11" s="4">
        <f>151146.18</f>
        <v>151146.18</v>
      </c>
      <c r="D11" s="4">
        <f>(B11)-(C11)</f>
        <v>4534.2000000000116</v>
      </c>
      <c r="E11" s="5">
        <f>IF(ABS((C11))=0,"",((B11)-(C11))/(ABS((C11))))</f>
        <v>2.9998773372903052E-2</v>
      </c>
    </row>
    <row r="12" spans="1:5" x14ac:dyDescent="0.2">
      <c r="A12" s="2" t="s">
        <v>10</v>
      </c>
      <c r="B12" s="4">
        <f>50913.3</f>
        <v>50913.3</v>
      </c>
      <c r="C12" s="3"/>
      <c r="D12" s="4">
        <f>(B12)-(C12)</f>
        <v>50913.3</v>
      </c>
      <c r="E12" s="5" t="str">
        <f>IF(ABS((C12))=0,"",((B12)-(C12))/(ABS((C12))))</f>
        <v/>
      </c>
    </row>
    <row r="13" spans="1:5" x14ac:dyDescent="0.2">
      <c r="A13" s="2" t="s">
        <v>11</v>
      </c>
      <c r="B13" s="6">
        <f>((B10)+(B11))+(B12)</f>
        <v>454270.89999999997</v>
      </c>
      <c r="C13" s="6">
        <f>((C10)+(C11))+(C12)</f>
        <v>452008.35</v>
      </c>
      <c r="D13" s="6">
        <f>(B13)-(C13)</f>
        <v>2262.5499999999884</v>
      </c>
      <c r="E13" s="7">
        <f>IF(ABS((C13))=0,"",((B13)-(C13))/(ABS((C13))))</f>
        <v>5.0055491231522347E-3</v>
      </c>
    </row>
    <row r="14" spans="1:5" x14ac:dyDescent="0.2">
      <c r="A14" s="2" t="s">
        <v>12</v>
      </c>
      <c r="B14" s="3"/>
      <c r="C14" s="3"/>
      <c r="D14" s="3"/>
      <c r="E14" s="3"/>
    </row>
    <row r="15" spans="1:5" x14ac:dyDescent="0.2">
      <c r="A15" s="2" t="s">
        <v>13</v>
      </c>
      <c r="B15" s="4">
        <f>12319.9</f>
        <v>12319.9</v>
      </c>
      <c r="C15" s="4">
        <f>14960.89</f>
        <v>14960.89</v>
      </c>
      <c r="D15" s="4">
        <f>(B15)-(C15)</f>
        <v>-2640.99</v>
      </c>
      <c r="E15" s="5">
        <f>IF(ABS((C15))=0,"",((B15)-(C15))/(ABS((C15))))</f>
        <v>-0.17652626280923125</v>
      </c>
    </row>
    <row r="16" spans="1:5" x14ac:dyDescent="0.2">
      <c r="A16" s="2" t="s">
        <v>14</v>
      </c>
      <c r="B16" s="6">
        <f>B15</f>
        <v>12319.9</v>
      </c>
      <c r="C16" s="6">
        <f>C15</f>
        <v>14960.89</v>
      </c>
      <c r="D16" s="6">
        <f>(B16)-(C16)</f>
        <v>-2640.99</v>
      </c>
      <c r="E16" s="7">
        <f>IF(ABS((C16))=0,"",((B16)-(C16))/(ABS((C16))))</f>
        <v>-0.17652626280923125</v>
      </c>
    </row>
    <row r="17" spans="1:5" x14ac:dyDescent="0.2">
      <c r="A17" s="2" t="s">
        <v>15</v>
      </c>
      <c r="B17" s="3"/>
      <c r="C17" s="3"/>
      <c r="D17" s="3"/>
      <c r="E17" s="3"/>
    </row>
    <row r="18" spans="1:5" x14ac:dyDescent="0.2">
      <c r="A18" s="2" t="s">
        <v>16</v>
      </c>
      <c r="B18" s="4"/>
      <c r="C18" s="4"/>
      <c r="D18" s="4"/>
      <c r="E18" s="5" t="str">
        <f t="shared" ref="E18:E25" si="0">IF(ABS((C18))=0,"",((B18)-(C18))/(ABS((C18))))</f>
        <v/>
      </c>
    </row>
    <row r="19" spans="1:5" x14ac:dyDescent="0.2">
      <c r="A19" s="2" t="s">
        <v>17</v>
      </c>
      <c r="B19" s="4">
        <f>3775.47</f>
        <v>3775.47</v>
      </c>
      <c r="C19" s="4">
        <f>4520.28</f>
        <v>4520.28</v>
      </c>
      <c r="D19" s="4">
        <f t="shared" ref="D19:D25" si="1">(B19)-(C19)</f>
        <v>-744.81</v>
      </c>
      <c r="E19" s="5">
        <f t="shared" si="0"/>
        <v>-0.16477076641270011</v>
      </c>
    </row>
    <row r="20" spans="1:5" x14ac:dyDescent="0.2">
      <c r="A20" s="2" t="s">
        <v>18</v>
      </c>
      <c r="B20" s="4">
        <f>6275</f>
        <v>6275</v>
      </c>
      <c r="C20" s="4">
        <f>8595</f>
        <v>8595</v>
      </c>
      <c r="D20" s="4">
        <f t="shared" si="1"/>
        <v>-2320</v>
      </c>
      <c r="E20" s="5">
        <f t="shared" si="0"/>
        <v>-0.2699243746364165</v>
      </c>
    </row>
    <row r="21" spans="1:5" x14ac:dyDescent="0.2">
      <c r="A21" s="2" t="s">
        <v>19</v>
      </c>
      <c r="B21" s="6">
        <f>((B18)+(B19))+(B20)</f>
        <v>10050.469999999999</v>
      </c>
      <c r="C21" s="6">
        <f>((C18)+(C19))+(C20)</f>
        <v>13115.279999999999</v>
      </c>
      <c r="D21" s="6">
        <f t="shared" si="1"/>
        <v>-3064.8099999999995</v>
      </c>
      <c r="E21" s="7">
        <f t="shared" si="0"/>
        <v>-0.23368239183608736</v>
      </c>
    </row>
    <row r="22" spans="1:5" x14ac:dyDescent="0.2">
      <c r="A22" s="2" t="s">
        <v>20</v>
      </c>
      <c r="B22" s="4">
        <f>170.4</f>
        <v>170.4</v>
      </c>
      <c r="C22" s="4">
        <f>390</f>
        <v>390</v>
      </c>
      <c r="D22" s="4">
        <f t="shared" si="1"/>
        <v>-219.6</v>
      </c>
      <c r="E22" s="5">
        <f t="shared" si="0"/>
        <v>-0.56307692307692303</v>
      </c>
    </row>
    <row r="23" spans="1:5" x14ac:dyDescent="0.2">
      <c r="A23" s="2" t="s">
        <v>21</v>
      </c>
      <c r="B23" s="6">
        <f>(B21)+(B22)</f>
        <v>10220.869999999999</v>
      </c>
      <c r="C23" s="6">
        <f>(C21)+(C22)</f>
        <v>13505.279999999999</v>
      </c>
      <c r="D23" s="6">
        <f t="shared" si="1"/>
        <v>-3284.41</v>
      </c>
      <c r="E23" s="7">
        <f t="shared" si="0"/>
        <v>-0.24319451355321772</v>
      </c>
    </row>
    <row r="24" spans="1:5" x14ac:dyDescent="0.2">
      <c r="A24" s="2" t="s">
        <v>22</v>
      </c>
      <c r="B24" s="6">
        <f>((B13)+(B16))+(B23)</f>
        <v>476811.67</v>
      </c>
      <c r="C24" s="6">
        <f>((C13)+(C16))+(C23)</f>
        <v>480474.52</v>
      </c>
      <c r="D24" s="6">
        <f t="shared" si="1"/>
        <v>-3662.8500000000349</v>
      </c>
      <c r="E24" s="7">
        <f t="shared" si="0"/>
        <v>-7.6234011326969742E-3</v>
      </c>
    </row>
    <row r="25" spans="1:5" x14ac:dyDescent="0.2">
      <c r="A25" s="2" t="s">
        <v>23</v>
      </c>
      <c r="B25" s="8">
        <f>B24</f>
        <v>476811.67</v>
      </c>
      <c r="C25" s="8">
        <f>C24</f>
        <v>480474.52</v>
      </c>
      <c r="D25" s="8">
        <f t="shared" si="1"/>
        <v>-3662.8500000000349</v>
      </c>
      <c r="E25" s="9">
        <f t="shared" si="0"/>
        <v>-7.6234011326969742E-3</v>
      </c>
    </row>
    <row r="26" spans="1:5" x14ac:dyDescent="0.2">
      <c r="A26" s="2" t="s">
        <v>24</v>
      </c>
      <c r="B26" s="3"/>
      <c r="C26" s="3"/>
      <c r="D26" s="3"/>
      <c r="E26" s="3"/>
    </row>
    <row r="27" spans="1:5" x14ac:dyDescent="0.2">
      <c r="A27" s="2" t="s">
        <v>25</v>
      </c>
      <c r="B27" s="3"/>
      <c r="C27" s="3"/>
      <c r="D27" s="3"/>
      <c r="E27" s="3"/>
    </row>
    <row r="28" spans="1:5" x14ac:dyDescent="0.2">
      <c r="A28" s="2" t="s">
        <v>26</v>
      </c>
      <c r="B28" s="3"/>
      <c r="C28" s="3"/>
      <c r="D28" s="3"/>
      <c r="E28" s="3"/>
    </row>
    <row r="29" spans="1:5" x14ac:dyDescent="0.2">
      <c r="A29" s="2" t="s">
        <v>27</v>
      </c>
      <c r="B29" s="3"/>
      <c r="C29" s="3"/>
      <c r="D29" s="3"/>
      <c r="E29" s="3"/>
    </row>
    <row r="30" spans="1:5" x14ac:dyDescent="0.2">
      <c r="A30" s="2" t="s">
        <v>28</v>
      </c>
      <c r="B30" s="4">
        <f>0</f>
        <v>0</v>
      </c>
      <c r="C30" s="4">
        <f>185</f>
        <v>185</v>
      </c>
      <c r="D30" s="4">
        <f>(B30)-(C30)</f>
        <v>-185</v>
      </c>
      <c r="E30" s="5">
        <f>IF(ABS((C30))=0,"",((B30)-(C30))/(ABS((C30))))</f>
        <v>-1</v>
      </c>
    </row>
    <row r="31" spans="1:5" x14ac:dyDescent="0.2">
      <c r="A31" s="2" t="s">
        <v>29</v>
      </c>
      <c r="B31" s="6">
        <f>B30</f>
        <v>0</v>
      </c>
      <c r="C31" s="6">
        <f>C30</f>
        <v>185</v>
      </c>
      <c r="D31" s="6">
        <f>(B31)-(C31)</f>
        <v>-185</v>
      </c>
      <c r="E31" s="7">
        <f>IF(ABS((C31))=0,"",((B31)-(C31))/(ABS((C31))))</f>
        <v>-1</v>
      </c>
    </row>
    <row r="32" spans="1:5" x14ac:dyDescent="0.2">
      <c r="A32" s="2" t="s">
        <v>30</v>
      </c>
      <c r="B32" s="3"/>
      <c r="C32" s="3"/>
      <c r="D32" s="3"/>
      <c r="E32" s="3"/>
    </row>
    <row r="33" spans="1:5" x14ac:dyDescent="0.2">
      <c r="A33" s="2" t="s">
        <v>31</v>
      </c>
      <c r="B33" s="4">
        <f>0</f>
        <v>0</v>
      </c>
      <c r="C33" s="4">
        <f>50</f>
        <v>50</v>
      </c>
      <c r="D33" s="4">
        <f t="shared" ref="D33:D40" si="2">(B33)-(C33)</f>
        <v>-50</v>
      </c>
      <c r="E33" s="5">
        <f t="shared" ref="E33:E40" si="3">IF(ABS((C33))=0,"",((B33)-(C33))/(ABS((C33))))</f>
        <v>-1</v>
      </c>
    </row>
    <row r="34" spans="1:5" x14ac:dyDescent="0.2">
      <c r="A34" s="2" t="s">
        <v>32</v>
      </c>
      <c r="B34" s="3"/>
      <c r="C34" s="3"/>
      <c r="D34" s="4"/>
      <c r="E34" s="5" t="str">
        <f t="shared" si="3"/>
        <v/>
      </c>
    </row>
    <row r="35" spans="1:5" x14ac:dyDescent="0.2">
      <c r="A35" s="2" t="s">
        <v>33</v>
      </c>
      <c r="B35" s="4">
        <f>4160</f>
        <v>4160</v>
      </c>
      <c r="C35" s="4">
        <f>0</f>
        <v>0</v>
      </c>
      <c r="D35" s="4">
        <f t="shared" si="2"/>
        <v>4160</v>
      </c>
      <c r="E35" s="5" t="str">
        <f t="shared" si="3"/>
        <v/>
      </c>
    </row>
    <row r="36" spans="1:5" x14ac:dyDescent="0.2">
      <c r="A36" s="2" t="s">
        <v>34</v>
      </c>
      <c r="B36" s="4">
        <f>297</f>
        <v>297</v>
      </c>
      <c r="C36" s="4">
        <f>0</f>
        <v>0</v>
      </c>
      <c r="D36" s="4">
        <f t="shared" si="2"/>
        <v>297</v>
      </c>
      <c r="E36" s="5" t="str">
        <f t="shared" si="3"/>
        <v/>
      </c>
    </row>
    <row r="37" spans="1:5" x14ac:dyDescent="0.2">
      <c r="A37" s="2" t="s">
        <v>35</v>
      </c>
      <c r="B37" s="6">
        <f>((B34)+(B35))+(B36)</f>
        <v>4457</v>
      </c>
      <c r="C37" s="6">
        <f>((C34)+(C35))+(C36)</f>
        <v>0</v>
      </c>
      <c r="D37" s="6">
        <f t="shared" si="2"/>
        <v>4457</v>
      </c>
      <c r="E37" s="7" t="str">
        <f t="shared" si="3"/>
        <v/>
      </c>
    </row>
    <row r="38" spans="1:5" x14ac:dyDescent="0.2">
      <c r="A38" s="2" t="s">
        <v>36</v>
      </c>
      <c r="B38" s="6">
        <f>(B33)+(B37)</f>
        <v>4457</v>
      </c>
      <c r="C38" s="6">
        <f>(C33)+(C37)</f>
        <v>50</v>
      </c>
      <c r="D38" s="6">
        <f t="shared" si="2"/>
        <v>4407</v>
      </c>
      <c r="E38" s="7">
        <f t="shared" si="3"/>
        <v>88.14</v>
      </c>
    </row>
    <row r="39" spans="1:5" x14ac:dyDescent="0.2">
      <c r="A39" s="2" t="s">
        <v>37</v>
      </c>
      <c r="B39" s="6">
        <f>(B31)+(B38)</f>
        <v>4457</v>
      </c>
      <c r="C39" s="6">
        <f>(C31)+(C38)</f>
        <v>235</v>
      </c>
      <c r="D39" s="6">
        <f t="shared" si="2"/>
        <v>4222</v>
      </c>
      <c r="E39" s="7">
        <f t="shared" si="3"/>
        <v>17.96595744680851</v>
      </c>
    </row>
    <row r="40" spans="1:5" x14ac:dyDescent="0.2">
      <c r="A40" s="2" t="s">
        <v>38</v>
      </c>
      <c r="B40" s="6">
        <f>B39</f>
        <v>4457</v>
      </c>
      <c r="C40" s="6">
        <f>C39</f>
        <v>235</v>
      </c>
      <c r="D40" s="6">
        <f t="shared" si="2"/>
        <v>4222</v>
      </c>
      <c r="E40" s="7">
        <f t="shared" si="3"/>
        <v>17.96595744680851</v>
      </c>
    </row>
    <row r="41" spans="1:5" x14ac:dyDescent="0.2">
      <c r="A41" s="2" t="s">
        <v>39</v>
      </c>
      <c r="B41" s="3"/>
      <c r="C41" s="3"/>
      <c r="D41" s="3"/>
      <c r="E41" s="3"/>
    </row>
    <row r="42" spans="1:5" x14ac:dyDescent="0.2">
      <c r="A42" s="2" t="s">
        <v>40</v>
      </c>
      <c r="B42" s="4">
        <f>416145.34</f>
        <v>416145.34</v>
      </c>
      <c r="C42" s="4">
        <f>423227.14</f>
        <v>423227.14</v>
      </c>
      <c r="D42" s="4">
        <f>(B42)-(C42)</f>
        <v>-7081.7999999999884</v>
      </c>
      <c r="E42" s="5">
        <f>IF(ABS((C42))=0,"",((B42)-(C42))/(ABS((C42))))</f>
        <v>-1.6732858861555969E-2</v>
      </c>
    </row>
    <row r="43" spans="1:5" x14ac:dyDescent="0.2">
      <c r="A43" s="2" t="s">
        <v>41</v>
      </c>
      <c r="B43" s="4">
        <f>56209.33</f>
        <v>56209.33</v>
      </c>
      <c r="C43" s="4">
        <f>57012.38</f>
        <v>57012.38</v>
      </c>
      <c r="D43" s="4">
        <f>(B43)-(C43)</f>
        <v>-803.04999999999563</v>
      </c>
      <c r="E43" s="5">
        <f>IF(ABS((C43))=0,"",((B43)-(C43))/(ABS((C43))))</f>
        <v>-1.4085537211391556E-2</v>
      </c>
    </row>
    <row r="44" spans="1:5" x14ac:dyDescent="0.2">
      <c r="A44" s="2" t="s">
        <v>42</v>
      </c>
      <c r="B44" s="6">
        <f>(B42)+(B43)</f>
        <v>472354.67000000004</v>
      </c>
      <c r="C44" s="6">
        <f>(C42)+(C43)</f>
        <v>480239.52</v>
      </c>
      <c r="D44" s="6">
        <f>(B44)-(C44)</f>
        <v>-7884.8499999999767</v>
      </c>
      <c r="E44" s="7">
        <f>IF(ABS((C44))=0,"",((B44)-(C44))/(ABS((C44))))</f>
        <v>-1.6418577962929781E-2</v>
      </c>
    </row>
    <row r="45" spans="1:5" x14ac:dyDescent="0.2">
      <c r="A45" s="2" t="s">
        <v>43</v>
      </c>
      <c r="B45" s="8">
        <f>(B40)+(B44)</f>
        <v>476811.67000000004</v>
      </c>
      <c r="C45" s="8">
        <f>(C40)+(C44)</f>
        <v>480474.52</v>
      </c>
      <c r="D45" s="8">
        <f>(B45)-(C45)</f>
        <v>-3662.8499999999767</v>
      </c>
      <c r="E45" s="9">
        <f>IF(ABS((C45))=0,"",((B45)-(C45))/(ABS((C45))))</f>
        <v>-7.6234011326968528E-3</v>
      </c>
    </row>
    <row r="46" spans="1:5" x14ac:dyDescent="0.2">
      <c r="A46" s="2"/>
      <c r="B46" s="3"/>
      <c r="C46" s="3"/>
      <c r="D46" s="3"/>
      <c r="E46" s="3"/>
    </row>
    <row r="49" spans="1:5" x14ac:dyDescent="0.2">
      <c r="A49" s="13" t="s">
        <v>44</v>
      </c>
      <c r="B49" s="14"/>
      <c r="C49" s="14"/>
      <c r="D49" s="14"/>
      <c r="E49" s="14"/>
    </row>
  </sheetData>
  <mergeCells count="5">
    <mergeCell ref="B5:E5"/>
    <mergeCell ref="A49:E49"/>
    <mergeCell ref="A1:E1"/>
    <mergeCell ref="A2:E2"/>
    <mergeCell ref="A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Sheet Comparison </vt:lpstr>
      <vt:lpstr>'Balance Sheet Comparison '!Print_Area</vt:lpstr>
      <vt:lpstr>'Balance Sheet Comparison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Lass</cp:lastModifiedBy>
  <dcterms:created xsi:type="dcterms:W3CDTF">2020-03-09T15:21:30Z</dcterms:created>
  <dcterms:modified xsi:type="dcterms:W3CDTF">2020-03-23T15:25:03Z</dcterms:modified>
</cp:coreProperties>
</file>