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M:\MESI\2021\210002 FRWA Sewer Alternatives Study\"/>
    </mc:Choice>
  </mc:AlternateContent>
  <xr:revisionPtr revIDLastSave="0" documentId="13_ncr:1_{AC4475E4-5497-4C80-A8CB-AC7537642F7F}" xr6:coauthVersionLast="47" xr6:coauthVersionMax="47" xr10:uidLastSave="{00000000-0000-0000-0000-000000000000}"/>
  <workbookProtection workbookAlgorithmName="SHA-512" workbookHashValue="p5jPDUoHkzDFNGn5YBhvn+0KFShbzrpo3fvFEAvcheZ89KMlkkm6fdIYUXttSvgWi5ApXxaTlqc6pU/wrOIo6A==" workbookSaltValue="qQKujjpYBf+EkWgaIItFpA==" workbookSpinCount="100000" lockStructure="1"/>
  <bookViews>
    <workbookView xWindow="6550" yWindow="1430" windowWidth="28910" windowHeight="18330" tabRatio="580" activeTab="3" xr2:uid="{654F513E-4DA5-4ACF-B6AC-9EC04123ABE1}"/>
  </bookViews>
  <sheets>
    <sheet name="CoverPage" sheetId="6" r:id="rId1"/>
    <sheet name="Model" sheetId="2" r:id="rId2"/>
    <sheet name="Calcs" sheetId="3" state="hidden" r:id="rId3"/>
    <sheet name="Output" sheetId="4" r:id="rId4"/>
    <sheet name="UserGuide-Intro" sheetId="8" r:id="rId5"/>
    <sheet name="UserGuide-Categories" sheetId="5" r:id="rId6"/>
    <sheet name="AnswerSources" sheetId="9" state="hidden" r:id="rId7"/>
    <sheet name="Release Notes" sheetId="10" r:id="rId8"/>
  </sheets>
  <definedNames>
    <definedName name="Info_WT" localSheetId="4">'UserGuide-Intro'!$A$4:$H$28</definedName>
    <definedName name="Info_WT">'UserGuide-Categories'!$A$4:$O$67</definedName>
    <definedName name="_xlnm.Print_Area" localSheetId="0">CoverPage!$A$4:$B$7</definedName>
    <definedName name="_xlnm.Print_Area" localSheetId="1">Model!$B$3:$N$49</definedName>
    <definedName name="_xlnm.Print_Area" localSheetId="3">Output!$D$4:$H$134</definedName>
    <definedName name="_xlnm.Print_Area" localSheetId="4">'UserGuide-Intro'!$A$4:$A$5</definedName>
    <definedName name="_xlnm.Print_Titles" localSheetId="3">Output!$D:$H,Output!$4:$5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4" l="1"/>
  <c r="E4" i="4"/>
  <c r="D7" i="4"/>
  <c r="G11" i="4"/>
  <c r="G10" i="4"/>
  <c r="G9" i="4"/>
  <c r="G8" i="4"/>
  <c r="D130" i="4"/>
  <c r="H18" i="4" l="1"/>
  <c r="H17" i="4"/>
  <c r="H16" i="4"/>
  <c r="H15" i="4"/>
  <c r="F18" i="4"/>
  <c r="F17" i="4"/>
  <c r="F16" i="4"/>
  <c r="F15" i="4"/>
  <c r="F73" i="3" a="1"/>
  <c r="F73" i="3" s="1"/>
  <c r="F72" i="3" a="1"/>
  <c r="F72" i="3" s="1"/>
  <c r="F71" i="3" l="1" a="1"/>
  <c r="F71" i="3" s="1"/>
  <c r="F70" i="3" a="1"/>
  <c r="F70" i="3" s="1"/>
  <c r="F69" i="3" a="1"/>
  <c r="F69" i="3" s="1"/>
  <c r="F68" i="3" a="1"/>
  <c r="F68" i="3" s="1"/>
  <c r="F67" i="3" a="1"/>
  <c r="F67" i="3" s="1"/>
  <c r="F66" i="3" a="1"/>
  <c r="F66" i="3" s="1"/>
  <c r="F65" i="3" a="1"/>
  <c r="F65" i="3" s="1"/>
  <c r="F64" i="3" a="1"/>
  <c r="F64" i="3" s="1"/>
  <c r="F63" i="3" a="1"/>
  <c r="F63" i="3" s="1"/>
  <c r="F62" i="3" a="1"/>
  <c r="F62" i="3" s="1"/>
  <c r="F61" i="3" a="1"/>
  <c r="F61" i="3" s="1"/>
  <c r="F60" i="3" a="1"/>
  <c r="F60" i="3" s="1"/>
  <c r="F59" i="3" a="1"/>
  <c r="F59" i="3" s="1"/>
  <c r="F58" i="3" a="1"/>
  <c r="F58" i="3" s="1"/>
  <c r="F57" i="3" a="1"/>
  <c r="F57" i="3" s="1"/>
  <c r="F56" i="3" a="1"/>
  <c r="F56" i="3" s="1"/>
  <c r="F55" i="3" a="1"/>
  <c r="F55" i="3" s="1"/>
  <c r="F54" i="3" a="1"/>
  <c r="F54" i="3" s="1"/>
  <c r="F53" i="3" a="1"/>
  <c r="F53" i="3" s="1"/>
  <c r="F52" i="3" a="1"/>
  <c r="F52" i="3" s="1"/>
  <c r="F51" i="3" a="1"/>
  <c r="F51" i="3" s="1"/>
  <c r="F50" i="3" a="1"/>
  <c r="F50" i="3" s="1"/>
  <c r="F49" i="3" a="1"/>
  <c r="F49" i="3" s="1"/>
  <c r="F48" i="3" a="1"/>
  <c r="F48" i="3" s="1"/>
  <c r="F47" i="3" a="1"/>
  <c r="F47" i="3" s="1"/>
  <c r="F46" i="3" a="1"/>
  <c r="F46" i="3" s="1"/>
  <c r="D105" i="3"/>
  <c r="D133" i="4" s="1"/>
  <c r="D104" i="3" l="1"/>
  <c r="D103" i="3"/>
  <c r="F37" i="3" a="1"/>
  <c r="F37" i="3" s="1"/>
  <c r="F38" i="3" a="1"/>
  <c r="F38" i="3" s="1"/>
  <c r="F39" i="3" a="1"/>
  <c r="F39" i="3" s="1"/>
  <c r="F40" i="3" a="1"/>
  <c r="F40" i="3" s="1"/>
  <c r="F41" i="3" a="1"/>
  <c r="F41" i="3" s="1"/>
  <c r="F42" i="3" a="1"/>
  <c r="F42" i="3" s="1"/>
  <c r="F43" i="3" a="1"/>
  <c r="F43" i="3" s="1"/>
  <c r="F35" i="3" a="1"/>
  <c r="F35" i="3" s="1"/>
  <c r="F36" i="3" a="1"/>
  <c r="F36" i="3" s="1"/>
  <c r="F8" i="3" a="1"/>
  <c r="F8" i="3" s="1"/>
  <c r="H6" i="3" s="1" a="1"/>
  <c r="H6" i="3" s="1"/>
  <c r="F9" i="3" a="1"/>
  <c r="F9" i="3" s="1"/>
  <c r="I6" i="3" s="1" a="1"/>
  <c r="I6" i="3" s="1"/>
  <c r="F10" i="3" a="1"/>
  <c r="F10" i="3" s="1"/>
  <c r="F11" i="3" a="1"/>
  <c r="F11" i="3" s="1"/>
  <c r="BO6" i="3" s="1" a="1"/>
  <c r="BO6" i="3" s="1"/>
  <c r="F12" i="3" a="1"/>
  <c r="F12" i="3" s="1"/>
  <c r="L6" i="3" s="1" a="1"/>
  <c r="L6" i="3" s="1"/>
  <c r="F13" i="3" a="1"/>
  <c r="F13" i="3" s="1"/>
  <c r="F14" i="3" a="1"/>
  <c r="F14" i="3" s="1"/>
  <c r="AP6" i="3" s="1" a="1"/>
  <c r="AP6" i="3" s="1"/>
  <c r="F15" i="3" a="1"/>
  <c r="F15" i="3" s="1"/>
  <c r="AQ6" i="3" s="1" a="1"/>
  <c r="AQ6" i="3" s="1"/>
  <c r="F16" i="3" a="1"/>
  <c r="F16" i="3" s="1"/>
  <c r="P6" i="3" s="1" a="1"/>
  <c r="P6" i="3" s="1"/>
  <c r="F17" i="3" a="1"/>
  <c r="F17" i="3" s="1"/>
  <c r="Q6" i="3" s="1" a="1"/>
  <c r="Q6" i="3" s="1"/>
  <c r="F18" i="3" a="1"/>
  <c r="F18" i="3" s="1"/>
  <c r="R6" i="3" s="1" a="1"/>
  <c r="R6" i="3" s="1"/>
  <c r="F19" i="3" a="1"/>
  <c r="F19" i="3" s="1"/>
  <c r="S6" i="3" s="1" a="1"/>
  <c r="S6" i="3" s="1"/>
  <c r="F20" i="3" a="1"/>
  <c r="F20" i="3" s="1"/>
  <c r="T6" i="3" s="1" a="1"/>
  <c r="T6" i="3" s="1"/>
  <c r="F21" i="3" a="1"/>
  <c r="F21" i="3" s="1"/>
  <c r="U6" i="3" s="1" a="1"/>
  <c r="U6" i="3" s="1"/>
  <c r="F22" i="3" a="1"/>
  <c r="F22" i="3" s="1"/>
  <c r="V6" i="3" s="1" a="1"/>
  <c r="V6" i="3" s="1"/>
  <c r="F23" i="3" a="1"/>
  <c r="F23" i="3" s="1"/>
  <c r="W6" i="3" s="1" a="1"/>
  <c r="W6" i="3" s="1"/>
  <c r="F24" i="3" a="1"/>
  <c r="F24" i="3" s="1"/>
  <c r="X6" i="3" s="1" a="1"/>
  <c r="X6" i="3" s="1"/>
  <c r="F25" i="3" a="1"/>
  <c r="F25" i="3" s="1"/>
  <c r="Y6" i="3" s="1" a="1"/>
  <c r="Y6" i="3" s="1"/>
  <c r="F26" i="3" a="1"/>
  <c r="F26" i="3" s="1"/>
  <c r="Z6" i="3" s="1" a="1"/>
  <c r="Z6" i="3" s="1"/>
  <c r="F27" i="3" a="1"/>
  <c r="F27" i="3" s="1"/>
  <c r="AA6" i="3" s="1" a="1"/>
  <c r="AA6" i="3" s="1"/>
  <c r="F28" i="3" a="1"/>
  <c r="F28" i="3" s="1"/>
  <c r="AB6" i="3" s="1" a="1"/>
  <c r="AB6" i="3" s="1"/>
  <c r="F29" i="3" a="1"/>
  <c r="F29" i="3" s="1"/>
  <c r="AC6" i="3" s="1" a="1"/>
  <c r="AC6" i="3" s="1"/>
  <c r="F30" i="3" a="1"/>
  <c r="F30" i="3" s="1"/>
  <c r="AD6" i="3" s="1" a="1"/>
  <c r="AD6" i="3" s="1"/>
  <c r="F31" i="3" a="1"/>
  <c r="F31" i="3" s="1"/>
  <c r="AE6" i="3" s="1" a="1"/>
  <c r="AE6" i="3" s="1"/>
  <c r="F32" i="3" a="1"/>
  <c r="F32" i="3" s="1"/>
  <c r="AF6" i="3" s="1" a="1"/>
  <c r="AF6" i="3" s="1"/>
  <c r="F33" i="3" a="1"/>
  <c r="F33" i="3" s="1"/>
  <c r="AG6" i="3" s="1" a="1"/>
  <c r="AG6" i="3" s="1"/>
  <c r="F34" i="3" a="1"/>
  <c r="F34" i="3" s="1"/>
  <c r="AH6" i="3" s="1" a="1"/>
  <c r="AH6" i="3" s="1"/>
  <c r="AE103" i="3"/>
  <c r="AF103" i="3"/>
  <c r="AE104" i="3"/>
  <c r="AF104" i="3"/>
  <c r="AE105" i="3"/>
  <c r="AF105" i="3"/>
  <c r="F7" i="3" a="1"/>
  <c r="F7" i="3" s="1"/>
  <c r="G6" i="3" s="1" a="1"/>
  <c r="G6" i="3" s="1"/>
  <c r="L84" i="3"/>
  <c r="K84" i="3"/>
  <c r="J84" i="3"/>
  <c r="I84" i="3"/>
  <c r="H84" i="3"/>
  <c r="G84" i="3"/>
  <c r="F84" i="3"/>
  <c r="E84" i="3"/>
  <c r="D127" i="4" l="1"/>
  <c r="E103" i="3" a="1"/>
  <c r="E103" i="3" s="1"/>
  <c r="AG103" i="3" s="1"/>
  <c r="D128" i="4" s="1"/>
  <c r="E104" i="3" a="1"/>
  <c r="E104" i="3" s="1"/>
  <c r="AG104" i="3" s="1"/>
  <c r="D131" i="4" s="1"/>
  <c r="E105" i="3" a="1"/>
  <c r="E105" i="3" s="1"/>
  <c r="AG105" i="3" s="1"/>
  <c r="D134" i="4" s="1"/>
  <c r="D92" i="3"/>
  <c r="J59" i="4" s="1" a="1"/>
  <c r="J59" i="4" s="1"/>
  <c r="D59" i="4" s="1"/>
  <c r="D63" i="4" s="1"/>
  <c r="D102" i="3"/>
  <c r="E102" i="3" s="1" a="1"/>
  <c r="E102" i="3" s="1"/>
  <c r="D61" i="4" s="1"/>
  <c r="O84" i="3"/>
  <c r="W84" i="3" s="1"/>
  <c r="D97" i="3"/>
  <c r="E97" i="3" s="1" a="1"/>
  <c r="E97" i="3" s="1"/>
  <c r="D74" i="4" s="1"/>
  <c r="M84" i="3"/>
  <c r="U84" i="3" s="1"/>
  <c r="D95" i="3"/>
  <c r="E95" i="3" s="1" a="1"/>
  <c r="E95" i="3" s="1"/>
  <c r="D23" i="4" s="1"/>
  <c r="N84" i="3"/>
  <c r="V84" i="3" s="1"/>
  <c r="D96" i="3"/>
  <c r="E96" i="3" s="1" a="1"/>
  <c r="E96" i="3" s="1"/>
  <c r="D35" i="4" s="1"/>
  <c r="P84" i="3"/>
  <c r="X84" i="3" s="1"/>
  <c r="D98" i="3"/>
  <c r="E98" i="3" s="1" a="1"/>
  <c r="E98" i="3" s="1"/>
  <c r="D87" i="4" s="1"/>
  <c r="Q84" i="3"/>
  <c r="Y84" i="3" s="1"/>
  <c r="D99" i="3"/>
  <c r="E99" i="3" s="1" a="1"/>
  <c r="E99" i="3" s="1"/>
  <c r="D100" i="4" s="1"/>
  <c r="R84" i="3"/>
  <c r="Z84" i="3" s="1"/>
  <c r="D100" i="3"/>
  <c r="E100" i="3" s="1" a="1"/>
  <c r="E100" i="3" s="1"/>
  <c r="D113" i="4" s="1"/>
  <c r="S84" i="3"/>
  <c r="AA84" i="3" s="1"/>
  <c r="D101" i="3"/>
  <c r="E101" i="3" s="1" a="1"/>
  <c r="E101" i="3" s="1"/>
  <c r="D48" i="4" s="1"/>
  <c r="T84" i="3"/>
  <c r="AB84" i="3" s="1"/>
  <c r="D89" i="3"/>
  <c r="J98" i="4" s="1" a="1"/>
  <c r="J98" i="4" s="1"/>
  <c r="D98" i="4" s="1"/>
  <c r="D102" i="4" s="1"/>
  <c r="D85" i="3"/>
  <c r="J21" i="4" s="1" a="1"/>
  <c r="J21" i="4" s="1"/>
  <c r="D87" i="3"/>
  <c r="J72" i="4" s="1" a="1"/>
  <c r="J72" i="4" s="1"/>
  <c r="D72" i="4" s="1"/>
  <c r="D76" i="4" s="1"/>
  <c r="D88" i="3"/>
  <c r="J85" i="4" s="1" a="1"/>
  <c r="J85" i="4" s="1"/>
  <c r="D85" i="4" s="1"/>
  <c r="D89" i="4" s="1"/>
  <c r="D91" i="3"/>
  <c r="J46" i="4" s="1" a="1"/>
  <c r="J46" i="4" s="1"/>
  <c r="D46" i="4" s="1"/>
  <c r="D50" i="4" s="1"/>
  <c r="D90" i="3"/>
  <c r="J111" i="4" s="1" a="1"/>
  <c r="J111" i="4" s="1"/>
  <c r="D111" i="4" s="1"/>
  <c r="D115" i="4" s="1"/>
  <c r="D86" i="3"/>
  <c r="AY6" i="3" a="1"/>
  <c r="AY6" i="3" s="1"/>
  <c r="BI6" i="3" a="1"/>
  <c r="BI6" i="3" s="1"/>
  <c r="BJ6" i="3" a="1"/>
  <c r="BJ6" i="3" s="1"/>
  <c r="BK6" i="3" a="1"/>
  <c r="BK6" i="3" s="1"/>
  <c r="BR6" i="3" a="1"/>
  <c r="BR6" i="3" s="1"/>
  <c r="CA6" i="3" a="1"/>
  <c r="CA6" i="3" s="1"/>
  <c r="CB6" i="3" a="1"/>
  <c r="CB6" i="3" s="1"/>
  <c r="AM6" i="3" a="1"/>
  <c r="AM6" i="3" s="1"/>
  <c r="AN6" i="3" a="1"/>
  <c r="AN6" i="3" s="1"/>
  <c r="AX6" i="3" a="1"/>
  <c r="AX6" i="3" s="1"/>
  <c r="CC6" i="3" a="1"/>
  <c r="CC6" i="3" s="1"/>
  <c r="AZ6" i="3" a="1"/>
  <c r="AZ6" i="3" s="1"/>
  <c r="BT6" i="3" a="1"/>
  <c r="BT6" i="3" s="1"/>
  <c r="CD6" i="3" a="1"/>
  <c r="CD6" i="3" s="1"/>
  <c r="BQ6" i="3" a="1"/>
  <c r="BQ6" i="3" s="1"/>
  <c r="AO6" i="3" a="1"/>
  <c r="AO6" i="3" s="1"/>
  <c r="BS6" i="3" a="1"/>
  <c r="BS6" i="3" s="1"/>
  <c r="AI6" i="3" a="1"/>
  <c r="AI6" i="3" s="1"/>
  <c r="BA6" i="3" a="1"/>
  <c r="BA6" i="3" s="1"/>
  <c r="BU6" i="3" a="1"/>
  <c r="BU6" i="3" s="1"/>
  <c r="CE6" i="3" a="1"/>
  <c r="CE6" i="3" s="1"/>
  <c r="AR6" i="3" a="1"/>
  <c r="AR6" i="3" s="1"/>
  <c r="BB6" i="3" a="1"/>
  <c r="BB6" i="3" s="1"/>
  <c r="BV6" i="3" a="1"/>
  <c r="BV6" i="3" s="1"/>
  <c r="CF6" i="3" a="1"/>
  <c r="CF6" i="3" s="1"/>
  <c r="AS6" i="3" a="1"/>
  <c r="AS6" i="3" s="1"/>
  <c r="BC6" i="3" a="1"/>
  <c r="BC6" i="3" s="1"/>
  <c r="BW6" i="3" a="1"/>
  <c r="BW6" i="3" s="1"/>
  <c r="CG6" i="3" a="1"/>
  <c r="CG6" i="3" s="1"/>
  <c r="AT6" i="3" a="1"/>
  <c r="AT6" i="3" s="1"/>
  <c r="BD6" i="3" a="1"/>
  <c r="BD6" i="3" s="1"/>
  <c r="BL6" i="3" a="1"/>
  <c r="BL6" i="3" s="1"/>
  <c r="CH6" i="3" a="1"/>
  <c r="CH6" i="3" s="1"/>
  <c r="AU6" i="3" a="1"/>
  <c r="AU6" i="3" s="1"/>
  <c r="BE6" i="3" a="1"/>
  <c r="BE6" i="3" s="1"/>
  <c r="BM6" i="3" a="1"/>
  <c r="BM6" i="3" s="1"/>
  <c r="BX6" i="3" a="1"/>
  <c r="BX6" i="3" s="1"/>
  <c r="CI6" i="3" a="1"/>
  <c r="CI6" i="3" s="1"/>
  <c r="AJ6" i="3" a="1"/>
  <c r="AJ6" i="3" s="1"/>
  <c r="BF6" i="3" a="1"/>
  <c r="BF6" i="3" s="1"/>
  <c r="BN6" i="3" a="1"/>
  <c r="BN6" i="3" s="1"/>
  <c r="BY6" i="3" a="1"/>
  <c r="BY6" i="3" s="1"/>
  <c r="CJ6" i="3" a="1"/>
  <c r="CJ6" i="3" s="1"/>
  <c r="AK6" i="3" a="1"/>
  <c r="AK6" i="3" s="1"/>
  <c r="AV6" i="3" a="1"/>
  <c r="AV6" i="3" s="1"/>
  <c r="BG6" i="3" a="1"/>
  <c r="BG6" i="3" s="1"/>
  <c r="CK6" i="3" a="1"/>
  <c r="CK6" i="3" s="1"/>
  <c r="AL6" i="3" a="1"/>
  <c r="AL6" i="3" s="1"/>
  <c r="AW6" i="3" a="1"/>
  <c r="AW6" i="3" s="1"/>
  <c r="BH6" i="3" a="1"/>
  <c r="BH6" i="3" s="1"/>
  <c r="BP6" i="3" a="1"/>
  <c r="BP6" i="3" s="1"/>
  <c r="BZ6" i="3" a="1"/>
  <c r="BZ6" i="3" s="1"/>
  <c r="CL6" i="3" a="1"/>
  <c r="CL6" i="3" s="1"/>
  <c r="K6" i="3" a="1"/>
  <c r="K6" i="3" s="1"/>
  <c r="J6" i="3" a="1"/>
  <c r="J6" i="3" s="1"/>
  <c r="O6" i="3" a="1"/>
  <c r="O6" i="3" s="1"/>
  <c r="N6" i="3" a="1"/>
  <c r="N6" i="3" s="1"/>
  <c r="M6" i="3" a="1"/>
  <c r="M6" i="3" s="1"/>
  <c r="D21" i="4" l="1"/>
  <c r="D25" i="4" s="1"/>
  <c r="K85" i="3" a="1"/>
  <c r="K85" i="3" s="1"/>
  <c r="E92" i="3" a="1"/>
  <c r="E92" i="3" s="1"/>
  <c r="H85" i="3" a="1"/>
  <c r="H85" i="3" s="1"/>
  <c r="I85" i="3" a="1"/>
  <c r="I85" i="3" s="1"/>
  <c r="J85" i="3" a="1"/>
  <c r="J85" i="3" s="1"/>
  <c r="L85" i="3" a="1"/>
  <c r="L85" i="3" s="1"/>
  <c r="J33" i="4" a="1"/>
  <c r="J33" i="4" s="1"/>
  <c r="D33" i="4" s="1"/>
  <c r="D37" i="4" s="1"/>
  <c r="E85" i="3" a="1"/>
  <c r="E85" i="3" s="1"/>
  <c r="F85" i="3" a="1"/>
  <c r="F85" i="3" s="1"/>
  <c r="G85" i="3" a="1"/>
  <c r="G85" i="3" s="1"/>
  <c r="T85" i="3" a="1"/>
  <c r="T85" i="3" s="1"/>
  <c r="AA86" i="3" a="1"/>
  <c r="AA86" i="3" s="1"/>
  <c r="Y90" i="3" a="1"/>
  <c r="Y90" i="3" s="1"/>
  <c r="AA85" i="3" a="1"/>
  <c r="AA85" i="3" s="1"/>
  <c r="Q91" i="3" a="1"/>
  <c r="Q91" i="3" s="1"/>
  <c r="R90" i="3" a="1"/>
  <c r="R90" i="3" s="1"/>
  <c r="S88" i="3" a="1"/>
  <c r="S88" i="3" s="1"/>
  <c r="H87" i="3" a="1"/>
  <c r="H87" i="3" s="1"/>
  <c r="U85" i="3" a="1"/>
  <c r="U85" i="3" s="1"/>
  <c r="I90" i="3" a="1"/>
  <c r="I90" i="3" s="1"/>
  <c r="J88" i="3" a="1"/>
  <c r="J88" i="3" s="1"/>
  <c r="W86" i="3" a="1"/>
  <c r="W86" i="3" s="1"/>
  <c r="X85" i="3" a="1"/>
  <c r="X85" i="3" s="1"/>
  <c r="L91" i="3" a="1"/>
  <c r="L91" i="3" s="1"/>
  <c r="O87" i="3" a="1"/>
  <c r="O87" i="3" s="1"/>
  <c r="Z90" i="3" a="1"/>
  <c r="Z90" i="3" s="1"/>
  <c r="E86" i="3" a="1"/>
  <c r="E86" i="3" s="1"/>
  <c r="F91" i="3" a="1"/>
  <c r="F91" i="3" s="1"/>
  <c r="G89" i="3" a="1"/>
  <c r="G89" i="3" s="1"/>
  <c r="T87" i="3" a="1"/>
  <c r="T87" i="3" s="1"/>
  <c r="O92" i="3" a="1"/>
  <c r="O92" i="3" s="1"/>
  <c r="AA92" i="3" a="1"/>
  <c r="AA92" i="3" s="1"/>
  <c r="P92" i="3" a="1"/>
  <c r="P92" i="3" s="1"/>
  <c r="Q92" i="3" a="1"/>
  <c r="Q92" i="3" s="1"/>
  <c r="Z92" i="3" a="1"/>
  <c r="Z92" i="3" s="1"/>
  <c r="F92" i="3" a="1"/>
  <c r="F92" i="3" s="1"/>
  <c r="R92" i="3" a="1"/>
  <c r="R92" i="3" s="1"/>
  <c r="M92" i="3" a="1"/>
  <c r="M92" i="3" s="1"/>
  <c r="G92" i="3" a="1"/>
  <c r="G92" i="3" s="1"/>
  <c r="S92" i="3" a="1"/>
  <c r="S92" i="3" s="1"/>
  <c r="H92" i="3" a="1"/>
  <c r="H92" i="3" s="1"/>
  <c r="I92" i="3" a="1"/>
  <c r="I92" i="3" s="1"/>
  <c r="U92" i="3" a="1"/>
  <c r="U92" i="3" s="1"/>
  <c r="J92" i="3" a="1"/>
  <c r="J92" i="3" s="1"/>
  <c r="V92" i="3" a="1"/>
  <c r="V92" i="3" s="1"/>
  <c r="K92" i="3" a="1"/>
  <c r="K92" i="3" s="1"/>
  <c r="W92" i="3" a="1"/>
  <c r="W92" i="3" s="1"/>
  <c r="N92" i="3" a="1"/>
  <c r="N92" i="3" s="1"/>
  <c r="X92" i="3" a="1"/>
  <c r="X92" i="3" s="1"/>
  <c r="Y92" i="3" a="1"/>
  <c r="Y92" i="3" s="1"/>
  <c r="U90" i="3" a="1"/>
  <c r="U90" i="3" s="1"/>
  <c r="V88" i="3" a="1"/>
  <c r="V88" i="3" s="1"/>
  <c r="K87" i="3" a="1"/>
  <c r="K87" i="3" s="1"/>
  <c r="M91" i="3" a="1"/>
  <c r="M91" i="3" s="1"/>
  <c r="X91" i="3" a="1"/>
  <c r="X91" i="3" s="1"/>
  <c r="AB85" i="3" a="1"/>
  <c r="AB85" i="3" s="1"/>
  <c r="AB86" i="3" a="1"/>
  <c r="AB86" i="3" s="1"/>
  <c r="AB87" i="3" a="1"/>
  <c r="AB87" i="3" s="1"/>
  <c r="AB88" i="3" a="1"/>
  <c r="AB88" i="3" s="1"/>
  <c r="AB89" i="3" a="1"/>
  <c r="AB89" i="3" s="1"/>
  <c r="AB90" i="3" a="1"/>
  <c r="AB90" i="3" s="1"/>
  <c r="AB91" i="3" a="1"/>
  <c r="AB91" i="3" s="1"/>
  <c r="AB92" i="3" a="1"/>
  <c r="AB92" i="3" s="1"/>
  <c r="AA87" i="3" a="1"/>
  <c r="AA87" i="3" s="1"/>
  <c r="P86" i="3" a="1"/>
  <c r="P86" i="3" s="1"/>
  <c r="Q86" i="3" a="1"/>
  <c r="Q86" i="3" s="1"/>
  <c r="Y91" i="3" a="1"/>
  <c r="Y91" i="3" s="1"/>
  <c r="R91" i="3" a="1"/>
  <c r="R91" i="3" s="1"/>
  <c r="S89" i="3" a="1"/>
  <c r="S89" i="3" s="1"/>
  <c r="H88" i="3" a="1"/>
  <c r="H88" i="3" s="1"/>
  <c r="Y88" i="3" a="1"/>
  <c r="Y88" i="3" s="1"/>
  <c r="I91" i="3" a="1"/>
  <c r="I91" i="3" s="1"/>
  <c r="J89" i="3" a="1"/>
  <c r="J89" i="3" s="1"/>
  <c r="W87" i="3" a="1"/>
  <c r="W87" i="3" s="1"/>
  <c r="L86" i="3" a="1"/>
  <c r="L86" i="3" s="1"/>
  <c r="L92" i="3" a="1"/>
  <c r="L92" i="3" s="1"/>
  <c r="O88" i="3" a="1"/>
  <c r="O88" i="3" s="1"/>
  <c r="P87" i="3" a="1"/>
  <c r="P87" i="3" s="1"/>
  <c r="E87" i="3" a="1"/>
  <c r="E87" i="3" s="1"/>
  <c r="F86" i="3" a="1"/>
  <c r="F86" i="3" s="1"/>
  <c r="G90" i="3" a="1"/>
  <c r="G90" i="3" s="1"/>
  <c r="T88" i="3" a="1"/>
  <c r="T88" i="3" s="1"/>
  <c r="N90" i="3" a="1"/>
  <c r="N90" i="3" s="1"/>
  <c r="U91" i="3" a="1"/>
  <c r="U91" i="3" s="1"/>
  <c r="V89" i="3" a="1"/>
  <c r="V89" i="3" s="1"/>
  <c r="K88" i="3" a="1"/>
  <c r="K88" i="3" s="1"/>
  <c r="X86" i="3" a="1"/>
  <c r="X86" i="3" s="1"/>
  <c r="M85" i="3" a="1"/>
  <c r="M85" i="3" s="1"/>
  <c r="Z86" i="3" a="1"/>
  <c r="Z86" i="3" s="1"/>
  <c r="AA88" i="3" a="1"/>
  <c r="AA88" i="3" s="1"/>
  <c r="P88" i="3" a="1"/>
  <c r="P88" i="3" s="1"/>
  <c r="Q87" i="3" a="1"/>
  <c r="Q87" i="3" s="1"/>
  <c r="R86" i="3" a="1"/>
  <c r="R86" i="3" s="1"/>
  <c r="S85" i="3" a="1"/>
  <c r="S85" i="3" s="1"/>
  <c r="S90" i="3" a="1"/>
  <c r="S90" i="3" s="1"/>
  <c r="H89" i="3" a="1"/>
  <c r="H89" i="3" s="1"/>
  <c r="I86" i="3" a="1"/>
  <c r="I86" i="3" s="1"/>
  <c r="J90" i="3" a="1"/>
  <c r="J90" i="3" s="1"/>
  <c r="W88" i="3" a="1"/>
  <c r="W88" i="3" s="1"/>
  <c r="L87" i="3" a="1"/>
  <c r="L87" i="3" s="1"/>
  <c r="Y85" i="3" a="1"/>
  <c r="Y85" i="3" s="1"/>
  <c r="N87" i="3" a="1"/>
  <c r="N87" i="3" s="1"/>
  <c r="O89" i="3" a="1"/>
  <c r="O89" i="3" s="1"/>
  <c r="P89" i="3" a="1"/>
  <c r="P89" i="3" s="1"/>
  <c r="E88" i="3" a="1"/>
  <c r="E88" i="3" s="1"/>
  <c r="F87" i="3" a="1"/>
  <c r="F87" i="3" s="1"/>
  <c r="N85" i="3" a="1"/>
  <c r="N85" i="3" s="1"/>
  <c r="G91" i="3" a="1"/>
  <c r="G91" i="3" s="1"/>
  <c r="T89" i="3" a="1"/>
  <c r="T89" i="3" s="1"/>
  <c r="U86" i="3" a="1"/>
  <c r="U86" i="3" s="1"/>
  <c r="V85" i="3" a="1"/>
  <c r="V85" i="3" s="1"/>
  <c r="V90" i="3" a="1"/>
  <c r="V90" i="3" s="1"/>
  <c r="K89" i="3" a="1"/>
  <c r="K89" i="3" s="1"/>
  <c r="X87" i="3" a="1"/>
  <c r="X87" i="3" s="1"/>
  <c r="M86" i="3" a="1"/>
  <c r="M86" i="3" s="1"/>
  <c r="Z87" i="3" a="1"/>
  <c r="Z87" i="3" s="1"/>
  <c r="AA89" i="3" a="1"/>
  <c r="AA89" i="3" s="1"/>
  <c r="P90" i="3" a="1"/>
  <c r="P90" i="3" s="1"/>
  <c r="Q88" i="3" a="1"/>
  <c r="Q88" i="3" s="1"/>
  <c r="R87" i="3" a="1"/>
  <c r="R87" i="3" s="1"/>
  <c r="O85" i="3" a="1"/>
  <c r="O85" i="3" s="1"/>
  <c r="S91" i="3" a="1"/>
  <c r="S91" i="3" s="1"/>
  <c r="H90" i="3" a="1"/>
  <c r="H90" i="3" s="1"/>
  <c r="I87" i="3" a="1"/>
  <c r="I87" i="3" s="1"/>
  <c r="Y89" i="3" a="1"/>
  <c r="Y89" i="3" s="1"/>
  <c r="J91" i="3" a="1"/>
  <c r="J91" i="3" s="1"/>
  <c r="W89" i="3" a="1"/>
  <c r="W89" i="3" s="1"/>
  <c r="L88" i="3" a="1"/>
  <c r="L88" i="3" s="1"/>
  <c r="Y86" i="3" a="1"/>
  <c r="Y86" i="3" s="1"/>
  <c r="N88" i="3" a="1"/>
  <c r="N88" i="3" s="1"/>
  <c r="O90" i="3" a="1"/>
  <c r="O90" i="3" s="1"/>
  <c r="P91" i="3" a="1"/>
  <c r="P91" i="3" s="1"/>
  <c r="E89" i="3" a="1"/>
  <c r="E89" i="3" s="1"/>
  <c r="F88" i="3" a="1"/>
  <c r="F88" i="3" s="1"/>
  <c r="G86" i="3" a="1"/>
  <c r="G86" i="3" s="1"/>
  <c r="T90" i="3" a="1"/>
  <c r="T90" i="3" s="1"/>
  <c r="U87" i="3" a="1"/>
  <c r="U87" i="3" s="1"/>
  <c r="N91" i="3" a="1"/>
  <c r="N91" i="3" s="1"/>
  <c r="V91" i="3" a="1"/>
  <c r="V91" i="3" s="1"/>
  <c r="K90" i="3" a="1"/>
  <c r="K90" i="3" s="1"/>
  <c r="X88" i="3" a="1"/>
  <c r="X88" i="3" s="1"/>
  <c r="M87" i="3" a="1"/>
  <c r="M87" i="3" s="1"/>
  <c r="Z88" i="3" a="1"/>
  <c r="Z88" i="3" s="1"/>
  <c r="AA90" i="3" a="1"/>
  <c r="AA90" i="3" s="1"/>
  <c r="Q85" i="3" a="1"/>
  <c r="Q85" i="3" s="1"/>
  <c r="Q89" i="3" a="1"/>
  <c r="Q89" i="3" s="1"/>
  <c r="R88" i="3" a="1"/>
  <c r="R88" i="3" s="1"/>
  <c r="S86" i="3" a="1"/>
  <c r="S86" i="3" s="1"/>
  <c r="M88" i="3" a="1"/>
  <c r="M88" i="3" s="1"/>
  <c r="H91" i="3" a="1"/>
  <c r="H91" i="3" s="1"/>
  <c r="I88" i="3" a="1"/>
  <c r="I88" i="3" s="1"/>
  <c r="J86" i="3" a="1"/>
  <c r="J86" i="3" s="1"/>
  <c r="W90" i="3" a="1"/>
  <c r="W90" i="3" s="1"/>
  <c r="L89" i="3" a="1"/>
  <c r="L89" i="3" s="1"/>
  <c r="Y87" i="3" a="1"/>
  <c r="Y87" i="3" s="1"/>
  <c r="N89" i="3" a="1"/>
  <c r="N89" i="3" s="1"/>
  <c r="O91" i="3" a="1"/>
  <c r="O91" i="3" s="1"/>
  <c r="E90" i="3" a="1"/>
  <c r="E90" i="3" s="1"/>
  <c r="F89" i="3" a="1"/>
  <c r="F89" i="3" s="1"/>
  <c r="G87" i="3" a="1"/>
  <c r="G87" i="3" s="1"/>
  <c r="Z85" i="3" a="1"/>
  <c r="Z85" i="3" s="1"/>
  <c r="T91" i="3" a="1"/>
  <c r="T91" i="3" s="1"/>
  <c r="U88" i="3" a="1"/>
  <c r="U88" i="3" s="1"/>
  <c r="V86" i="3" a="1"/>
  <c r="V86" i="3" s="1"/>
  <c r="W85" i="3" a="1"/>
  <c r="W85" i="3" s="1"/>
  <c r="K91" i="3" a="1"/>
  <c r="K91" i="3" s="1"/>
  <c r="X89" i="3" a="1"/>
  <c r="X89" i="3" s="1"/>
  <c r="Z91" i="3" a="1"/>
  <c r="Z91" i="3" s="1"/>
  <c r="Z89" i="3" a="1"/>
  <c r="Z89" i="3" s="1"/>
  <c r="AA91" i="3" a="1"/>
  <c r="AA91" i="3" s="1"/>
  <c r="R85" i="3" a="1"/>
  <c r="R85" i="3" s="1"/>
  <c r="Q90" i="3" a="1"/>
  <c r="Q90" i="3" s="1"/>
  <c r="R89" i="3" a="1"/>
  <c r="R89" i="3" s="1"/>
  <c r="S87" i="3" a="1"/>
  <c r="S87" i="3" s="1"/>
  <c r="H86" i="3" a="1"/>
  <c r="H86" i="3" s="1"/>
  <c r="T92" i="3" a="1"/>
  <c r="T92" i="3" s="1"/>
  <c r="I89" i="3" a="1"/>
  <c r="I89" i="3" s="1"/>
  <c r="J87" i="3" a="1"/>
  <c r="J87" i="3" s="1"/>
  <c r="M89" i="3" a="1"/>
  <c r="M89" i="3" s="1"/>
  <c r="W91" i="3" a="1"/>
  <c r="W91" i="3" s="1"/>
  <c r="L90" i="3" a="1"/>
  <c r="L90" i="3" s="1"/>
  <c r="N86" i="3" a="1"/>
  <c r="N86" i="3" s="1"/>
  <c r="O86" i="3" a="1"/>
  <c r="O86" i="3" s="1"/>
  <c r="P85" i="3" a="1"/>
  <c r="P85" i="3" s="1"/>
  <c r="M90" i="3" a="1"/>
  <c r="M90" i="3" s="1"/>
  <c r="E91" i="3" a="1"/>
  <c r="E91" i="3" s="1"/>
  <c r="F90" i="3" a="1"/>
  <c r="F90" i="3" s="1"/>
  <c r="G88" i="3" a="1"/>
  <c r="G88" i="3" s="1"/>
  <c r="T86" i="3" a="1"/>
  <c r="T86" i="3" s="1"/>
  <c r="U89" i="3" a="1"/>
  <c r="U89" i="3" s="1"/>
  <c r="V87" i="3" a="1"/>
  <c r="V87" i="3" s="1"/>
  <c r="K86" i="3" a="1"/>
  <c r="K86" i="3" s="1"/>
  <c r="X90" i="3" a="1"/>
  <c r="X90" i="3" s="1"/>
  <c r="DN9" i="3"/>
  <c r="DN13" i="3"/>
  <c r="DN10" i="3"/>
  <c r="DN14" i="3"/>
  <c r="DN15" i="3"/>
  <c r="DN8" i="3"/>
  <c r="DN12" i="3"/>
  <c r="DN11" i="3"/>
  <c r="AD85" i="3" l="1"/>
  <c r="D27" i="4" s="1"/>
  <c r="AD91" i="3"/>
  <c r="D52" i="4" s="1"/>
  <c r="AE89" i="3"/>
  <c r="D106" i="4" s="1" a="1"/>
  <c r="D106" i="4" s="1"/>
  <c r="AF88" i="3"/>
  <c r="D95" i="4" s="1" a="1"/>
  <c r="D95" i="4" s="1"/>
  <c r="AE90" i="3"/>
  <c r="D119" i="4" s="1" a="1"/>
  <c r="D119" i="4" s="1"/>
  <c r="AE88" i="3"/>
  <c r="D93" i="4" s="1" a="1"/>
  <c r="D93" i="4" s="1"/>
  <c r="AF89" i="3"/>
  <c r="D108" i="4" s="1" a="1"/>
  <c r="D108" i="4" s="1"/>
  <c r="AE87" i="3"/>
  <c r="D80" i="4" s="1" a="1"/>
  <c r="D80" i="4" s="1"/>
  <c r="AD88" i="3"/>
  <c r="D91" i="4" s="1"/>
  <c r="AD92" i="3"/>
  <c r="D65" i="4" s="1"/>
  <c r="AE86" i="3"/>
  <c r="D41" i="4" s="1" a="1"/>
  <c r="D41" i="4" s="1"/>
  <c r="AD87" i="3"/>
  <c r="D78" i="4" s="1"/>
  <c r="AF92" i="3"/>
  <c r="D69" i="4" s="1" a="1"/>
  <c r="D69" i="4" s="1"/>
  <c r="AE91" i="3"/>
  <c r="D54" i="4" s="1" a="1"/>
  <c r="D54" i="4" s="1"/>
  <c r="AF85" i="3"/>
  <c r="D31" i="4" s="1" a="1"/>
  <c r="D31" i="4" s="1"/>
  <c r="AF87" i="3"/>
  <c r="D82" i="4" s="1" a="1"/>
  <c r="D82" i="4" s="1"/>
  <c r="AE85" i="3"/>
  <c r="D29" i="4" s="1" a="1"/>
  <c r="D29" i="4" s="1"/>
  <c r="AF90" i="3"/>
  <c r="D121" i="4" s="1" a="1"/>
  <c r="D121" i="4" s="1"/>
  <c r="AD90" i="3"/>
  <c r="D117" i="4" s="1"/>
  <c r="AF86" i="3"/>
  <c r="AE92" i="3"/>
  <c r="D67" i="4" s="1" a="1"/>
  <c r="D67" i="4" s="1"/>
  <c r="AD86" i="3"/>
  <c r="AD89" i="3"/>
  <c r="D104" i="4" s="1"/>
  <c r="AF91" i="3"/>
  <c r="D56" i="4" s="1" a="1"/>
  <c r="D56" i="4" s="1"/>
  <c r="D39" i="4" l="1"/>
  <c r="D43" i="4" a="1"/>
  <c r="D4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<sst xmlns="http://schemas.openxmlformats.org/spreadsheetml/2006/main" count="3463" uniqueCount="1856">
  <si>
    <t>Category</t>
  </si>
  <si>
    <t>MAIN</t>
  </si>
  <si>
    <t>MAIN_ID</t>
  </si>
  <si>
    <t>RANGE</t>
  </si>
  <si>
    <t>SCORE</t>
  </si>
  <si>
    <t>Water Table Depth</t>
  </si>
  <si>
    <t>Soil Type</t>
  </si>
  <si>
    <t>WT</t>
  </si>
  <si>
    <t>INPUT</t>
  </si>
  <si>
    <t>Water Table Depth (ft):</t>
  </si>
  <si>
    <t>Open ROW or Construction Corridor (ft):</t>
  </si>
  <si>
    <t>Soil Type:</t>
  </si>
  <si>
    <t>12+</t>
  </si>
  <si>
    <t>Selection</t>
  </si>
  <si>
    <t>ROW</t>
  </si>
  <si>
    <t>ST</t>
  </si>
  <si>
    <t>AFF_WT</t>
  </si>
  <si>
    <t>AFF_ROW</t>
  </si>
  <si>
    <t>AFF_ST</t>
  </si>
  <si>
    <t>ROW Open Corridor</t>
  </si>
  <si>
    <t>0-3</t>
  </si>
  <si>
    <t>8+</t>
  </si>
  <si>
    <t>3-8</t>
  </si>
  <si>
    <t>Sand</t>
  </si>
  <si>
    <t>Sand/Clay</t>
  </si>
  <si>
    <t>Rock</t>
  </si>
  <si>
    <t>Ref ID</t>
  </si>
  <si>
    <t>Input</t>
  </si>
  <si>
    <t>INPUTAFF_WT</t>
  </si>
  <si>
    <t>INPUTAFF_ROW</t>
  </si>
  <si>
    <t>INPUTAFF_ST</t>
  </si>
  <si>
    <t>Depth to Hard Rock</t>
  </si>
  <si>
    <t>DHR</t>
  </si>
  <si>
    <t>Depth to Lime Stone</t>
  </si>
  <si>
    <t>DLS</t>
  </si>
  <si>
    <t>Existing Grav Swr Condition</t>
  </si>
  <si>
    <t>Development Density</t>
  </si>
  <si>
    <t>DD</t>
  </si>
  <si>
    <t>EXG</t>
  </si>
  <si>
    <t>Neighborhood Character</t>
  </si>
  <si>
    <t>NC</t>
  </si>
  <si>
    <t>Poor</t>
  </si>
  <si>
    <t>Fair</t>
  </si>
  <si>
    <t>Good</t>
  </si>
  <si>
    <t>Excellent</t>
  </si>
  <si>
    <t>&lt;0.25 Acre Lot</t>
  </si>
  <si>
    <t>0.25-0.50 Acre Lot</t>
  </si>
  <si>
    <t>0.50 -1.00 Acre Lot</t>
  </si>
  <si>
    <t>1.00-3.00 Acre Lot</t>
  </si>
  <si>
    <t>&gt;3.0 Acre Lot</t>
  </si>
  <si>
    <t>Profile 1</t>
  </si>
  <si>
    <t>Profile 2</t>
  </si>
  <si>
    <t>Profile 3</t>
  </si>
  <si>
    <t>Profile 4</t>
  </si>
  <si>
    <t>0-4</t>
  </si>
  <si>
    <t>4-8</t>
  </si>
  <si>
    <t>AFF_DHR</t>
  </si>
  <si>
    <t>AFF_DLS</t>
  </si>
  <si>
    <t>AFF_EXG</t>
  </si>
  <si>
    <t>AFF_DD</t>
  </si>
  <si>
    <t>AFF_NC</t>
  </si>
  <si>
    <t>INPUTAFF_DHR</t>
  </si>
  <si>
    <t>INPUTAFF_DLS</t>
  </si>
  <si>
    <t>INPUTAFF_EXG</t>
  </si>
  <si>
    <t>INPUTAFF_DD</t>
  </si>
  <si>
    <t>INPUTAFF_NC</t>
  </si>
  <si>
    <t>Project Name:</t>
  </si>
  <si>
    <t>User Name:</t>
  </si>
  <si>
    <t>User Title:</t>
  </si>
  <si>
    <t>Project Number:</t>
  </si>
  <si>
    <t>LPS</t>
  </si>
  <si>
    <t>VAC</t>
  </si>
  <si>
    <t>GRAV</t>
  </si>
  <si>
    <t>Depth to Hard Rock:</t>
  </si>
  <si>
    <t>Depth to Lime Stone &amp; Hard Pan:</t>
  </si>
  <si>
    <t>Condition of Existing Gravity Sewer:</t>
  </si>
  <si>
    <t>Density of Development:</t>
  </si>
  <si>
    <t>Neighborhood Characteristic:</t>
  </si>
  <si>
    <t>No. of Lots to be Served:</t>
  </si>
  <si>
    <t>to hide select row and press shift + control + down, right click, select hide</t>
  </si>
  <si>
    <t>go to format -- row -- unhide to make them reappear</t>
  </si>
  <si>
    <t>Utility &amp; User Information</t>
  </si>
  <si>
    <t>Utility Name:</t>
  </si>
  <si>
    <t>Project Information</t>
  </si>
  <si>
    <t>Date of Analysis:</t>
  </si>
  <si>
    <t>Project Location:</t>
  </si>
  <si>
    <t>Input Selection for Project</t>
  </si>
  <si>
    <t>User Guide Link</t>
  </si>
  <si>
    <t>MODEL USER GUIDE: WATER TABLE</t>
  </si>
  <si>
    <t>Introduction</t>
  </si>
  <si>
    <t>BACK TO INPUT PAGE</t>
  </si>
  <si>
    <t xml:space="preserve">Please feel free to use the links to the user guides to see more information pertaining to each of the categories. </t>
  </si>
  <si>
    <t>SUMMARY_LPS</t>
  </si>
  <si>
    <t>SUMMARY_VAC</t>
  </si>
  <si>
    <t>SUMMARY_GRAV</t>
  </si>
  <si>
    <t>Low-Pressure Sewer</t>
  </si>
  <si>
    <t>Vacuum Sewer</t>
  </si>
  <si>
    <t>Gravity Sewer</t>
  </si>
  <si>
    <t>WATER TABLE DEPTH</t>
  </si>
  <si>
    <t>RETURN TO INPUT PAGE</t>
  </si>
  <si>
    <t>Water Table User Guide</t>
  </si>
  <si>
    <t>A FLORIDA RURAL WATER ASSOCIATION TECHNICAL GUIDANCE DOCUMENT</t>
  </si>
  <si>
    <t>A UTILITY MANAGER'S TOOL TO COMPARING AND EVALUATING THE USE OF ALTERNATIVE WASTEWATER COLLECTION SYSTEMS IN FLORIDA</t>
  </si>
  <si>
    <t>CLICK HERE TO BEGIN THE MODEL</t>
  </si>
  <si>
    <r>
      <t xml:space="preserve">Click </t>
    </r>
    <r>
      <rPr>
        <b/>
        <u/>
        <sz val="11"/>
        <color theme="1"/>
        <rFont val="Calibri"/>
        <family val="2"/>
        <scheme val="minor"/>
      </rPr>
      <t>here</t>
    </r>
    <r>
      <rPr>
        <b/>
        <sz val="11"/>
        <color theme="1"/>
        <rFont val="Calibri"/>
        <family val="2"/>
        <scheme val="minor"/>
      </rPr>
      <t xml:space="preserve"> </t>
    </r>
    <r>
      <rPr>
        <sz val="11"/>
        <color theme="1"/>
        <rFont val="Calibri"/>
        <family val="2"/>
        <scheme val="minor"/>
      </rPr>
      <t>for more information on the background and development of this model.</t>
    </r>
  </si>
  <si>
    <t>Depth to Limestone:</t>
  </si>
  <si>
    <t>Neighborhood Characteristics:</t>
  </si>
  <si>
    <t>PLACEHOLDER FOR SUMMARY OUTPUT COVER OR PAGE 1</t>
  </si>
  <si>
    <t>PROJECT NAME:</t>
  </si>
  <si>
    <t>PROJECT NUMBER:</t>
  </si>
  <si>
    <t>REPORT BY:</t>
  </si>
  <si>
    <t>DATE OF ANALYSIS:</t>
  </si>
  <si>
    <t>PROJECT SUMMARY REPORT</t>
  </si>
  <si>
    <t>CLICK HERE TO REVIEW YOUR OUTPUT REPORT AND PROJECT SUMMARY</t>
  </si>
  <si>
    <t>SEWER TOOL INPUT AND PROJECT INFORMATION</t>
  </si>
  <si>
    <t>INTRODUCTION (cont.)</t>
  </si>
  <si>
    <t>OWN</t>
  </si>
  <si>
    <t>UL</t>
  </si>
  <si>
    <t>CUS</t>
  </si>
  <si>
    <t>Do you believe the necessity of having components of an alternative wastewater collection system such as a grinder station or vacuum pit on private property is a factor in the selection of an alternative wastewater collection system?</t>
  </si>
  <si>
    <t>Political Factors</t>
  </si>
  <si>
    <t>Do you believe that utility leadership will:</t>
  </si>
  <si>
    <t>Do you believe that the intended customers will:</t>
  </si>
  <si>
    <t>Not Support the selection of an alternative wastewater collection system regardless of feasibility.</t>
  </si>
  <si>
    <t>Ownership Responsibilities</t>
  </si>
  <si>
    <t>Utility Leadership</t>
  </si>
  <si>
    <t>Customer Base</t>
  </si>
  <si>
    <t>Possibly, but we have a plan.</t>
  </si>
  <si>
    <t>No, we don’t believe that will be an issue.</t>
  </si>
  <si>
    <t>Support the selection of an alternative wastewater collection system.</t>
  </si>
  <si>
    <t>Question the selection of an alternative wastewater collection system.</t>
  </si>
  <si>
    <t>It definitely is an issue.</t>
  </si>
  <si>
    <t>WATER TABLE FACTORS MATRIX</t>
  </si>
  <si>
    <t>Tier</t>
  </si>
  <si>
    <t>Gravity</t>
  </si>
  <si>
    <t>Low-Pressure</t>
  </si>
  <si>
    <t>Vacuum</t>
  </si>
  <si>
    <t xml:space="preserve">Incrementally increasing cost of construction and reduced constructability due to de-watering requirements. </t>
  </si>
  <si>
    <t xml:space="preserve">Cost affected but less than gravity. </t>
  </si>
  <si>
    <t>No Effect</t>
  </si>
  <si>
    <t>MODEL USER GUIDE: SOIL TYPE</t>
  </si>
  <si>
    <t>Sand Increases the cost of gravity sewer as structural support is required to hold ditch open. At certain depth (OSHA) a box will be required anyway.</t>
  </si>
  <si>
    <t>Best soil for construction for all three alternatives as  it provides for a ditch that will stand without significant structural support.</t>
  </si>
  <si>
    <t>Increases cost of gravity sewer exponentially. Depth that rock starts also affects cost.</t>
  </si>
  <si>
    <t>less of an affect since ditch is 36-inches or less.</t>
  </si>
  <si>
    <t>Slighly greater affect than low pressure but much less than gravity since ditch is shallower.</t>
  </si>
  <si>
    <t>Much less of an affect than gravity as rock usually is not within top three feet.</t>
  </si>
  <si>
    <t>SOIL TYPE FACTORS MATRIX</t>
  </si>
  <si>
    <t>Soil Type User Guide</t>
  </si>
  <si>
    <t>OVERALL</t>
  </si>
  <si>
    <t>POL</t>
  </si>
  <si>
    <t>SOIL TYPE</t>
  </si>
  <si>
    <r>
      <t xml:space="preserve">Soil type has a significant effect on construction costs and affects the ability of a dewatering system to work in the case where the water table is at or above the center line of the proposed pipe. Sandy soils make construction with standard equipment fairly simple and cost effective.  Sandy soils are also conducive today watering efforts were required because of the depth of the groundwater.  Sandy soils are, however, hard to stabilize as a ditch it may require extra trench support and deeper cuts.  Sandy soils are also difficult to compact it may require supplementations to achieve required compaction.  Clay type soils are also easy on standard construction equipment however they are very difficult to dewater.  Clay type soils can be either relatively easy to compact or difficult to compact based on the amount of sand mixed in with the clay. Trenches are usually very stable in clay soils. In areas of hardpan, rock, and limestone there will be a premium on construction costs due to the difficulty at the time required to open a ditch.
</t>
    </r>
    <r>
      <rPr>
        <b/>
        <sz val="11"/>
        <color theme="1"/>
        <rFont val="Calibri"/>
        <family val="2"/>
        <scheme val="minor"/>
      </rPr>
      <t>Gravity Systems -</t>
    </r>
    <r>
      <rPr>
        <sz val="11"/>
        <color theme="1"/>
        <rFont val="Calibri"/>
        <family val="2"/>
        <scheme val="minor"/>
      </rPr>
      <t xml:space="preserve"> Due to the depths that gravity systems can reach soil type has a greater influence on this type of system. Construction costs of gravity systems are lower in areas of sand and clay versus areas of harder soils or rock.
</t>
    </r>
    <r>
      <rPr>
        <b/>
        <sz val="11"/>
        <color theme="1"/>
        <rFont val="Calibri"/>
        <family val="2"/>
        <scheme val="minor"/>
      </rPr>
      <t>Low Pressure Systems -</t>
    </r>
    <r>
      <rPr>
        <sz val="11"/>
        <color theme="1"/>
        <rFont val="Calibri"/>
        <family val="2"/>
        <scheme val="minor"/>
      </rPr>
      <t xml:space="preserve"> Low pressure systems are less affected by soil type than gravity systems due to the fact that they are constructed it fairly shallow depths. No matter the soil type there is left less effort to open the ditch for a low-pressure system than a gravity system.
Vacuum Systems - Vacuum systems are similar to low pressure systems with regard to the effect of soil type. In certain circumstances low pressure systems may have the advantage due to the ability of low-pressure systems to be directionally drilled through difficult soil conditions. Vacuum systems cannot be directionally drilled due to the need for them to be laid on a specific slope.
</t>
    </r>
    <r>
      <rPr>
        <b/>
        <sz val="11"/>
        <color theme="1"/>
        <rFont val="Calibri"/>
        <family val="2"/>
        <scheme val="minor"/>
      </rPr>
      <t>User Inputs -</t>
    </r>
    <r>
      <rPr>
        <sz val="11"/>
        <color theme="1"/>
        <rFont val="Calibri"/>
        <family val="2"/>
        <scheme val="minor"/>
      </rPr>
      <t xml:space="preserve"> The user should input a soil type that is characteristic of the majority of the project areas. On larger projects where soil types might vary it might be beneficial to evaluate smaller portions of the project.</t>
    </r>
  </si>
  <si>
    <t>0-5</t>
  </si>
  <si>
    <t>5-12</t>
  </si>
  <si>
    <t>OPEN CONSTRUCTION CORRIDOR</t>
  </si>
  <si>
    <t>DENSITY OF DEVELOPMENT</t>
  </si>
  <si>
    <t>CHARACTER OF NEIGHBORHOOD</t>
  </si>
  <si>
    <t>DEPTH TO HARD ROCK</t>
  </si>
  <si>
    <t>DEPTH TO LIME STONE OR HARD PAN</t>
  </si>
  <si>
    <t>CONDITION OF EXISTING GRAVITY SEWER</t>
  </si>
  <si>
    <r>
      <t xml:space="preserve">For many years gravity wastewater collection systems were considered the only way to collect and move wastewater to the treatment and disposal facilities.  Until relatively recently, every regulatory body primarily addressed gravity sewer and no other alternatives.  Technical documents and reference manuals provided guidance primarily for gravity sewer and not alternatives.
Although alternatives to gravity wastewater collection have been around for many years, they are only recently becoming more widely accepted and mainstream.  There is, still, in many areas and many utility providers a hesitancy to consider alternative collection systems.  And for many regulatory agencies, alternative sewers still require that the provider prove that there is sufficient reason to use alternative sewer in lieu of gravity sewer.
There are many areas in the State of Florida that have successfully implemented both low pressure systems (including STEP systems) and vacuum systems.  These utilities have shown that both types of alternative wastewater collection systems are viable and fiscally preferable to gravity sewer.  Both systems have been around long enough that the long-term advantages and disadvantages are well known.  Aspects of these systems that were long thought to be disadvantages that could not be overcome have been proven not to be the impediments that they were once thought to be.  Operations and maintenance cost have been proven to be much less than originally thought and even less expensive than gravity sewer in many cases.
The purpose of this tool is to provide the reader an unbiased review and evaluation of alternative wastewater collection systems relative to traditional gravity wastewater collection systems.  It is intended to provide the user with the tools necessary to prove that alternative wastewater collection systems are a viable alternative and to be able to present that information to a larger decision making or controlling regulatory body.  This tool is, however, not intended to be a replacement for a present worth analysis of all the potential alternatives.  A present worth analysis is mandatory when selecting a solution.  The tool is intended to provide an in-depth review of the physical and political limitations of the project area so that the user can properly estimate the cost of the various alternatives.
One way to begin the present worth analysis would be to determine average costs for the major components of each type of system in the areas surrounding the project area.  The user could then use the tool to adjust unit prices to develop the final present worth analysis.  There are many sources of information on average costs throughout the state including other utilities that have already evaluated various alternatives and the experienced staff at Florida Rural Water Association.  Contact your local FRWA circuit rider or the main office of FRWA for assistance.
There are numerous technical guidelines that have been published that can also assist the user in evaluation.  The three listed below are both informative and listed as regulatory guidelines by the Florida Department of Environmental Protection.
</t>
    </r>
    <r>
      <rPr>
        <b/>
        <sz val="12"/>
        <color theme="1"/>
        <rFont val="Calibri"/>
        <family val="2"/>
        <scheme val="minor"/>
      </rPr>
      <t xml:space="preserve">Design and Specification Guidelines for Low Pressure Sewer Systems </t>
    </r>
    <r>
      <rPr>
        <sz val="12"/>
        <color theme="1"/>
        <rFont val="Calibri"/>
        <family val="2"/>
        <scheme val="minor"/>
      </rPr>
      <t xml:space="preserve">(1981). Department of Environmental Protection, 2600 Blair Stone Road, MS 3540, Tallahassee, FL 32399, www.dep.state.fl.us/water.
</t>
    </r>
    <r>
      <rPr>
        <b/>
        <sz val="12"/>
        <color theme="1"/>
        <rFont val="Calibri"/>
        <family val="2"/>
        <scheme val="minor"/>
      </rPr>
      <t xml:space="preserve">Manual of Practice No. FD-12. Alternative Sewer Systems </t>
    </r>
    <r>
      <rPr>
        <sz val="12"/>
        <color theme="1"/>
        <rFont val="Calibri"/>
        <family val="2"/>
        <scheme val="minor"/>
      </rPr>
      <t xml:space="preserve">(1986). Water Environment Federation, 601 Wythe Street, Alexandria, VA 22314, www.wef.org.
</t>
    </r>
    <r>
      <rPr>
        <b/>
        <sz val="12"/>
        <color theme="1"/>
        <rFont val="Calibri"/>
        <family val="2"/>
        <scheme val="minor"/>
      </rPr>
      <t xml:space="preserve">Alternative Wastewater Collection Systems </t>
    </r>
    <r>
      <rPr>
        <sz val="12"/>
        <color theme="1"/>
        <rFont val="Calibri"/>
        <family val="2"/>
        <scheme val="minor"/>
      </rPr>
      <t>(1991). EPA/625/1-91/024. NTIS# PB93-1162591N2. National Technical Information Service, 5285 Port Royal Road, Springfield, VA 22161, www.ntis.gov.
The tool uses the various user selected input on this form to evaluate traditional gravity wastewater collection versus alternative wastewater collection systems. Many of the factors used in the evaluation are based on the physical features within the area of interest. In some cases, the user may find it advantageous to break up their project area into smaller components if the physical features vary across the project area.</t>
    </r>
  </si>
  <si>
    <r>
      <t xml:space="preserve">The presence of a water table between the ground surface and to approximately 18 inches below the bottom of the pipe is the most significant factor in the selection of a wastewater collection system. Additionally, in areas where there are existing septic tanks, water table issues are the primary reason a wastewater collection system is being considered.
The depth to the water table in the project area significantly affects both construction costs and construction efforts. Water table depth also affects operation and maintenance. The influence of water table on each of the three types of sewer systems being evaluated by this tool is discussed below.
</t>
    </r>
    <r>
      <rPr>
        <b/>
        <sz val="11"/>
        <color theme="1"/>
        <rFont val="Calibri"/>
        <family val="2"/>
        <scheme val="minor"/>
      </rPr>
      <t>Gravity Systems -</t>
    </r>
    <r>
      <rPr>
        <sz val="11"/>
        <color theme="1"/>
        <rFont val="Calibri"/>
        <family val="2"/>
        <scheme val="minor"/>
      </rPr>
      <t xml:space="preserve"> Water table depth affects gravity collection systems much more than any of the alternative wastewater collection systems. It is common for gravity sewers to be installed at depths of up to 10 to 12 feet. The depth of the water table even at a depth equivalent to the center line of the pipe requires dewatering to be able to achieve proper compaction to place the pipe. The cost of a gravity system increases exponentially when the groundwater is near the surface.
The presence of groundwater at or above the center line of a gravity sewer system can also significantly affect the operation and maintenance costs associated with gravity sewer. Inflow and infiltration issues are notorious within gravity sewer collection systems. Because of the rather shallow nature of the services between the main gravity trunkline and the house, property owners have been known to connect storm water sources into the gravity sewer collection system.
</t>
    </r>
    <r>
      <rPr>
        <b/>
        <sz val="11"/>
        <color theme="1"/>
        <rFont val="Calibri"/>
        <family val="2"/>
        <scheme val="minor"/>
      </rPr>
      <t>Low Pressure System -</t>
    </r>
    <r>
      <rPr>
        <sz val="11"/>
        <color theme="1"/>
        <rFont val="Calibri"/>
        <family val="2"/>
        <scheme val="minor"/>
      </rPr>
      <t xml:space="preserve"> Low-pressure systems are affected the least by the presence of groundwater in the project area. Low-pressure systems are installed at shallow depths and can be installed by directional drilling which eliminates the need for dewatering systems even in locations where the groundwater is shallower. Low-pressure systems have no pipe at atmospheric pressure except for a small distance between the grinder station and the house. Because low-pressure systems are under pressure there is no opportunity for inflow and infiltration to enter the system. For all the reasons discussed above, low-pressure systems operation and maintenance costs are also not affected by the depth to the water table.
</t>
    </r>
    <r>
      <rPr>
        <b/>
        <sz val="11"/>
        <color theme="1"/>
        <rFont val="Calibri"/>
        <family val="2"/>
        <scheme val="minor"/>
      </rPr>
      <t>Vacuum Systems -</t>
    </r>
    <r>
      <rPr>
        <sz val="11"/>
        <color theme="1"/>
        <rFont val="Calibri"/>
        <family val="2"/>
        <scheme val="minor"/>
      </rPr>
      <t xml:space="preserve"> Vacuum collection systems are not affected by the depth of the water table as significantly as gravity collection systems but are affected more than low-pressure systems because their pipework system is at atmospheric pressure or less when under suction. Vacuum systems are usually installed at fairly shallow depths which means that in many areas the water table depth would have to be 4 foot or less to affect construction or to cause an inflow and infiltration problem.
</t>
    </r>
    <r>
      <rPr>
        <b/>
        <sz val="11"/>
        <color theme="1"/>
        <rFont val="Calibri"/>
        <family val="2"/>
        <scheme val="minor"/>
      </rPr>
      <t xml:space="preserve">User Inputs - </t>
    </r>
    <r>
      <rPr>
        <sz val="11"/>
        <color theme="1"/>
        <rFont val="Calibri"/>
        <family val="2"/>
        <scheme val="minor"/>
      </rPr>
      <t>The user should input a water table depth that is characteristic of the entire project area. In most cases this should be an average water table depth throughout the project area.</t>
    </r>
  </si>
  <si>
    <r>
      <t xml:space="preserve">Open right of way or construction corridor is defined as the width of unimpeded construction path for the intended construction. Both the above ground condition and below ground condition are applicable. Above ground items such as sidewalks, lined ditches, utility poles, signs, and landscaping add to the difficulty of the construction effort and the cost to install wastewater collection systems. Other below ground conflicts such as utilities, associated services, and particularly stormwater collection systems increase the construction cost of the proposed project.
</t>
    </r>
    <r>
      <rPr>
        <b/>
        <sz val="11"/>
        <color theme="1"/>
        <rFont val="Calibri"/>
        <family val="2"/>
        <scheme val="minor"/>
      </rPr>
      <t xml:space="preserve">Gravity Systems - </t>
    </r>
    <r>
      <rPr>
        <sz val="11"/>
        <color theme="1"/>
        <rFont val="Calibri"/>
        <family val="2"/>
        <scheme val="minor"/>
      </rPr>
      <t xml:space="preserve">Gravity collection systems require the widest open right away or construction corridor for the installation of the gravity sewer lines and manholes. Since gravity wastewater collection systems can reach depths of 10 to 12 feet an unimpeded construction corridor of at least eight feet is required to avoid disturbing above ground and below ground impediments. Items which impede into the 8-foot width require their removal and reinstallation or alternatively relocation of the items to construct the gravity sewer system. The cost of removal and reinstallation or relocation must be considered in any present worth analysis.
</t>
    </r>
    <r>
      <rPr>
        <b/>
        <sz val="11"/>
        <color theme="1"/>
        <rFont val="Calibri"/>
        <family val="2"/>
        <scheme val="minor"/>
      </rPr>
      <t xml:space="preserve">Low-pressure Systems - </t>
    </r>
    <r>
      <rPr>
        <sz val="11"/>
        <color theme="1"/>
        <rFont val="Calibri"/>
        <family val="2"/>
        <scheme val="minor"/>
      </rPr>
      <t xml:space="preserve">Low-pressure systems require the least unimpeded construction corridor for successful installation of the system. Low-pressure systems can be installed with minimum cover in all areas. Low-pressure systems can also be installed by directionally drilling the main line, avoiding open cuts in many areas.
</t>
    </r>
    <r>
      <rPr>
        <b/>
        <sz val="11"/>
        <color theme="1"/>
        <rFont val="Calibri"/>
        <family val="2"/>
        <scheme val="minor"/>
      </rPr>
      <t xml:space="preserve">Vacuum Systems - </t>
    </r>
    <r>
      <rPr>
        <sz val="11"/>
        <color theme="1"/>
        <rFont val="Calibri"/>
        <family val="2"/>
        <scheme val="minor"/>
      </rPr>
      <t xml:space="preserve">Vacuum systems require much less unimpeded construction corridor than gravity systems. The widths required are similar to low-pressure systems but may be slightly larger due to the necessity of laying the lines on tight slopes with fittings required at regular intervals. Vacuum systems must be constructed with an open ditch. Directional drilling is not an option.
</t>
    </r>
    <r>
      <rPr>
        <b/>
        <sz val="11"/>
        <color theme="1"/>
        <rFont val="Calibri"/>
        <family val="2"/>
        <scheme val="minor"/>
      </rPr>
      <t xml:space="preserve">User Inputs - </t>
    </r>
    <r>
      <rPr>
        <sz val="11"/>
        <color theme="1"/>
        <rFont val="Calibri"/>
        <family val="2"/>
        <scheme val="minor"/>
      </rPr>
      <t>The users should select and input what is characteristic of the entire project area. In most cases this should be the average unimpeded construction corridor available for construction. If the project area is large and the condition varies significantly throughout the project area, the user may elect to split the project area into multiple, smaller project areas.</t>
    </r>
  </si>
  <si>
    <t>MODEL USER GUIDE: DENSITY OF DEVELOPMENT</t>
  </si>
  <si>
    <r>
      <t xml:space="preserve">Density of development effects the amount of infrastructure that must be installed in any project area and can dramatically affect construction costs.
</t>
    </r>
    <r>
      <rPr>
        <b/>
        <sz val="11"/>
        <color theme="1"/>
        <rFont val="Calibri"/>
        <family val="2"/>
        <scheme val="minor"/>
      </rPr>
      <t xml:space="preserve">Gravity Systems - </t>
    </r>
    <r>
      <rPr>
        <sz val="11"/>
        <color theme="1"/>
        <rFont val="Calibri"/>
        <family val="2"/>
        <scheme val="minor"/>
      </rPr>
      <t xml:space="preserve">As the density of development increases, the amount of collection line associated with gravity systems decreases. However, the number of services in any given area increases. Additionally, as density increases the necessity for more lift stations or higher capacity lift stations is required. Generally, unless the density of the development is very high the total cost of a gravity system does not change per served lot with increased density.
If the density of development is very low as in the case of rural areas, the cost of gravity systems can increase dramatically as more gravity collection line is required to be installed for each effective connection.
</t>
    </r>
    <r>
      <rPr>
        <b/>
        <sz val="11"/>
        <color theme="1"/>
        <rFont val="Calibri"/>
        <family val="2"/>
        <scheme val="minor"/>
      </rPr>
      <t xml:space="preserve">Low-pressure Systems - </t>
    </r>
    <r>
      <rPr>
        <sz val="11"/>
        <color theme="1"/>
        <rFont val="Calibri"/>
        <family val="2"/>
        <scheme val="minor"/>
      </rPr>
      <t xml:space="preserve">As the density of development increases the cost of low-pressure systems increases quickly due to the increased requirement for additional grinder stations which represent a significant portion of a low-pressure systems cost.
In areas of very low density of development such as rural areas the cost of low-pressure systems quickly decreases compared to gravity and vacuum systems as the number of grinder stations decreases.
</t>
    </r>
    <r>
      <rPr>
        <b/>
        <sz val="11"/>
        <color theme="1"/>
        <rFont val="Calibri"/>
        <family val="2"/>
        <scheme val="minor"/>
      </rPr>
      <t xml:space="preserve">Vacuum Systems - </t>
    </r>
    <r>
      <rPr>
        <sz val="11"/>
        <color theme="1"/>
        <rFont val="Calibri"/>
        <family val="2"/>
        <scheme val="minor"/>
      </rPr>
      <t xml:space="preserve">Vacuum systems become very cost efficient in areas where the density of development is high. The amount vacuum collection line required to be installed for each vacuum pumping station is significantly decreased. Additionally, in areas where density is high, multiple residential units can be served with a single vacuum pit.
</t>
    </r>
    <r>
      <rPr>
        <b/>
        <sz val="11"/>
        <color theme="1"/>
        <rFont val="Calibri"/>
        <family val="2"/>
        <scheme val="minor"/>
      </rPr>
      <t xml:space="preserve">User Inputs - </t>
    </r>
    <r>
      <rPr>
        <sz val="11"/>
        <color theme="1"/>
        <rFont val="Calibri"/>
        <family val="2"/>
        <scheme val="minor"/>
      </rPr>
      <t>Select the density closest to the project areas characteristic from the drop-down menu.</t>
    </r>
  </si>
  <si>
    <t>MODEL USER GUIDE: NEIGHBORHOOD CHARACTERISTIC</t>
  </si>
  <si>
    <r>
      <t xml:space="preserve">The characteristics of a neighborhood have been found to affect the cost of the connections to a wastewater collection system. As the value of homes increases, the cost of any connection from the home to the collection system will increase. As the value of homes and real estate increases items such as landscaping, irrigation systems, decorative driveways, decorative sidewalks, yard electrical, and other items typically seen in more expensive neighborhoods can significantly increase the cost of the individual connection from the home to the collection system.
One construction item that is significantly affected by the characteristics of a neighborhood is the abandonment of existing septic tanks. Generally, the cost of abandoning a septic tank does not vary with the selected wastewater collection system. However, there have been instances where low-pressure systems have integrated existing septic tanks into the new collection system as holding tanks.
</t>
    </r>
    <r>
      <rPr>
        <b/>
        <sz val="11"/>
        <color theme="1"/>
        <rFont val="Calibri"/>
        <family val="2"/>
        <scheme val="minor"/>
      </rPr>
      <t>Gravity Systems -</t>
    </r>
    <r>
      <rPr>
        <sz val="11"/>
        <color theme="1"/>
        <rFont val="Calibri"/>
        <family val="2"/>
        <scheme val="minor"/>
      </rPr>
      <t xml:space="preserve"> The cost of connecting a home to gravity wastewater collection system generally increases as the value of neighborhoods increases. Unless the homes are at a substantial distance away from the right of way line, however, gravity sewer connections are generally not more expensive than alternative wastewater collection system connections. If homes are set back substantially away from right of way lines the cost of the gravity connections can become more expensive than low-pressure system connections due to the depth required as you approach the right of way line.
</t>
    </r>
    <r>
      <rPr>
        <b/>
        <sz val="11"/>
        <color theme="1"/>
        <rFont val="Calibri"/>
        <family val="2"/>
        <scheme val="minor"/>
      </rPr>
      <t xml:space="preserve">Low-Pressure Systems - </t>
    </r>
    <r>
      <rPr>
        <sz val="11"/>
        <color theme="1"/>
        <rFont val="Calibri"/>
        <family val="2"/>
        <scheme val="minor"/>
      </rPr>
      <t xml:space="preserve">The cost of connecting a home to a low-pressure collection system also increases as the value of the property served increases. Some costs such as the connection to the home electrical system can substantially increase. Low-pressure system connections can generally be constructed using a ditching machine as opposed to a piece of equipment with a bucket. This can provide substantial savings over gravity and vacuum systems where landscaping and hardscaping in yards exists. In some cases, the low-pressure lines can be installed on private property via directional drilling, offering some cost savings.
</t>
    </r>
    <r>
      <rPr>
        <b/>
        <sz val="11"/>
        <color theme="1"/>
        <rFont val="Calibri"/>
        <family val="2"/>
        <scheme val="minor"/>
      </rPr>
      <t>Vacuum Systems -</t>
    </r>
    <r>
      <rPr>
        <sz val="11"/>
        <color theme="1"/>
        <rFont val="Calibri"/>
        <family val="2"/>
        <scheme val="minor"/>
      </rPr>
      <t xml:space="preserve"> Like gravity systems, vacuum system connections must be installed with a machine with a bucket. Cost of the connection increases as the property values increase. The cost of a vacuum system connection is generally similar to a gravity system connection except where the homes are located some distance away from the right of way line. In these cases, vacuum systems have an advantage over gravity systems as their maximum depth generally does not exceed 4 feet.
</t>
    </r>
    <r>
      <rPr>
        <b/>
        <sz val="11"/>
        <color theme="1"/>
        <rFont val="Calibri"/>
        <family val="2"/>
        <scheme val="minor"/>
      </rPr>
      <t xml:space="preserve">User Inputs - </t>
    </r>
    <r>
      <rPr>
        <sz val="11"/>
        <color theme="1"/>
        <rFont val="Calibri"/>
        <family val="2"/>
        <scheme val="minor"/>
      </rPr>
      <t>Select the profile from the descriptions below that best suits the entire project area. the profiles below are intended to categorize a neighborhood relative to the city county or other areas of consideration surrounding the project area.
The users should note that the current state of Florida values listed below are for the entire state. These values must be weighed against the actual values in the city or county where the project area falls.</t>
    </r>
  </si>
  <si>
    <t>MODEL USER GUIDE: DEPTH TO HARD ROCK</t>
  </si>
  <si>
    <t>MODEL USER GUIDE: DEPTH TO LIME STONE OR HARD PAN</t>
  </si>
  <si>
    <t>MODEL USER GUIDE: CONDITION OF EXISTING GRAVITY SEWER</t>
  </si>
  <si>
    <r>
      <t xml:space="preserve">The condition of existing gravity sewer is only applicable to those projects where gravity sewer systems exist, and the user is comparing the cost of repairing the gravity sewer system versus the cost of installing and alternative wastewater collection system. For purposes of the evaluation in the Tool the four conditions are defined as follows:
</t>
    </r>
    <r>
      <rPr>
        <b/>
        <sz val="11"/>
        <color theme="1"/>
        <rFont val="Calibri"/>
        <family val="2"/>
        <scheme val="minor"/>
      </rPr>
      <t>POOR –</t>
    </r>
    <r>
      <rPr>
        <sz val="11"/>
        <color theme="1"/>
        <rFont val="Calibri"/>
        <family val="2"/>
        <scheme val="minor"/>
      </rPr>
      <t xml:space="preserve"> 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t>
    </r>
    <r>
      <rPr>
        <b/>
        <sz val="11"/>
        <color theme="1"/>
        <rFont val="Calibri"/>
        <family val="2"/>
        <scheme val="minor"/>
      </rPr>
      <t>FAIR –</t>
    </r>
    <r>
      <rPr>
        <sz val="11"/>
        <color theme="1"/>
        <rFont val="Calibri"/>
        <family val="2"/>
        <scheme val="minor"/>
      </rPr>
      <t xml:space="preserve"> A system that is designed according to current standards and constructed using current construction techniques but is showing evidence of poor construction, age, or lack of maintenance. There is a requirement to flush portions of the system on a regular basis due to accumulation of wastewater solids. Most flushed areas show no standing water after flushing. Only minor standing water issues exist. There is inflow and infiltration during extended periods of high groundwater and during moderate rainfall events. There is some evidence of soil or other debris entering the system or building up due to lack of, or inconsistent, appropriate fall (slope) in the system. Some manholes have structural issues, but failure is not imminent and can still be repaired using surface treatments.
</t>
    </r>
    <r>
      <rPr>
        <b/>
        <sz val="11"/>
        <color theme="1"/>
        <rFont val="Calibri"/>
        <family val="2"/>
        <scheme val="minor"/>
      </rPr>
      <t xml:space="preserve">GOOD – </t>
    </r>
    <r>
      <rPr>
        <sz val="11"/>
        <color theme="1"/>
        <rFont val="Calibri"/>
        <family val="2"/>
        <scheme val="minor"/>
      </rPr>
      <t xml:space="preserve">A system designed according to current standards and constructed using current construction techniques. The system functions with little requirement to flush or otherwise provide ongoing maintenance. After flushing there is no evidence of standing water. There is very little inflow or infiltration and is mostly due to open portions of the system and illegal connections on private property. There is no evidence of soil or other debris entering the system or building up due to lack of appropriate fall (slope) in the system. Manholes are in good shape with no structural issues.
</t>
    </r>
    <r>
      <rPr>
        <b/>
        <sz val="11"/>
        <color theme="1"/>
        <rFont val="Calibri"/>
        <family val="2"/>
        <scheme val="minor"/>
      </rPr>
      <t xml:space="preserve">
EXCELLENT –</t>
    </r>
    <r>
      <rPr>
        <sz val="11"/>
        <color theme="1"/>
        <rFont val="Calibri"/>
        <family val="2"/>
        <scheme val="minor"/>
      </rPr>
      <t xml:space="preserve"> A system designed according to current standards and constructed using current construction techniques. The system functions with no requirement to flush or otherwise provide ongoing maintenance. There is no inflow or infiltration even during the heaviest rain events or periods of high groundwater. There is no evidence of soil or other debris entering the system or building up due to lack of appropriate fall in the system.</t>
    </r>
  </si>
  <si>
    <t>0-5 Feet</t>
  </si>
  <si>
    <t>5-12 Feet</t>
  </si>
  <si>
    <t>12+ Feet</t>
  </si>
  <si>
    <t>&lt; 0.25 Acres</t>
  </si>
  <si>
    <t>0.25-0.5 Acres</t>
  </si>
  <si>
    <t>0.5-1.0 Acres</t>
  </si>
  <si>
    <t>1.0-3.0 Acres</t>
  </si>
  <si>
    <t>3.0+ Acres</t>
  </si>
  <si>
    <t>Cost of gravity per lot increases with lot size due to expense of gravity line at depth.</t>
  </si>
  <si>
    <t>Cost of low pressure increases more with density due to requirement for grinder station. Cost of line is much cheaper than gravity.</t>
  </si>
  <si>
    <t>Cost of vacuum increases with density due to connection requirements. Line not as expensive per foot as gravity.</t>
  </si>
  <si>
    <t>Profile</t>
  </si>
  <si>
    <t>Property Value Percentile</t>
  </si>
  <si>
    <t>Assessed Property Value</t>
  </si>
  <si>
    <t>House Size (sf)</t>
  </si>
  <si>
    <t>&lt;$58,000</t>
  </si>
  <si>
    <t>$58,000-$84,000</t>
  </si>
  <si>
    <t>$84,000-$127,000</t>
  </si>
  <si>
    <t>$127,000+</t>
  </si>
  <si>
    <t>&lt;1,350</t>
  </si>
  <si>
    <t>1,350-1,727</t>
  </si>
  <si>
    <t>1,727-2,197</t>
  </si>
  <si>
    <t>2,197+</t>
  </si>
  <si>
    <t>Information for hard rock will go here.</t>
  </si>
  <si>
    <t>Information for depth to lime stone will go here.</t>
  </si>
  <si>
    <t>DEVELOPMENT DENSITY FACTORS MATRIX</t>
  </si>
  <si>
    <t>NEIGHBORHOOD CHARACTERISTIC FACTORS MATRIX</t>
  </si>
  <si>
    <t>MODEL USER GUIDE: OPEN RIGHT-OF-WAY or CONSTRUCTION CORRIDOR</t>
  </si>
  <si>
    <t>Open ROW or Corridor User Guide</t>
  </si>
  <si>
    <t>Density of Development User Guide</t>
  </si>
  <si>
    <t>Neighborhood Characteristic User Guide</t>
  </si>
  <si>
    <t>Depth to Hard Rock User Guide</t>
  </si>
  <si>
    <t>Depth to Lime Stone User Guide</t>
  </si>
  <si>
    <t>Condition of Gravity Sewer User Guide</t>
  </si>
  <si>
    <r>
      <t xml:space="preserve">Welcome to the </t>
    </r>
    <r>
      <rPr>
        <b/>
        <sz val="11"/>
        <color theme="1"/>
        <rFont val="Calibri"/>
        <family val="2"/>
        <scheme val="minor"/>
      </rPr>
      <t>FRWA Utility Managers Tool to Comparing and Evaluating the Use of Alternative Wastewater Collection Systems in Florida</t>
    </r>
    <r>
      <rPr>
        <sz val="11"/>
        <color theme="1"/>
        <rFont val="Calibri"/>
        <family val="2"/>
        <scheme val="minor"/>
      </rPr>
      <t xml:space="preserve">. This form, and the input selections below, represents all of the input information that will be provided by the user to prepare the evaluation for their project. Users are encouraged to click the link below to view a more in depth welcome and introduction to the tool.  Users are also encouraged to explore the links beside each of the input factors below to gain a better understanding of the variables involved in the evaluation.
This tool was prepared in conjunction with the Florida Rural Water Association Technical Guidance Document entitled </t>
    </r>
    <r>
      <rPr>
        <b/>
        <sz val="11"/>
        <color theme="1"/>
        <rFont val="Calibri"/>
        <family val="2"/>
        <scheme val="minor"/>
      </rPr>
      <t>A Utility Managers Guide to Comparing and Evaluating the Use of Alternative Wastewater Collection Systems in Florida</t>
    </r>
    <r>
      <rPr>
        <sz val="11"/>
        <color theme="1"/>
        <rFont val="Calibri"/>
        <family val="2"/>
        <scheme val="minor"/>
      </rPr>
      <t>. While the information in this tool contains much of the information in the Guide, the user is encouraged to acquire that document to gain a more in depth and better understanding of the physical, environmental, and political factors that affect the decision to choose an alternative wastewater collection system in Florida.
In order to properly compare alternatives for providing a wastewater collection system, a present worth analysis of the various options is required.  This tool is not intended to replace that analysis but to provide guidance on how to adjust the present worth analysis to properly compare the alternatives.  Click the link below to review additional information on preparing a present worth analysis.</t>
    </r>
  </si>
  <si>
    <t>USER INPUT SUMMARY</t>
  </si>
  <si>
    <t>Where the characteristics of the project area neighborhoods fall under profile 4 the average cost of gravity, low-pressure, and vacuum systems may be affected. In these areas it is generally more expensive to construct the connection between the main line and the house. In the case of gravity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then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The user must, however, consider the expense of connecting a grinder station to the home electrical system. In some cases, the cost of installing the electrical service can be much more expensive than average do to the routing requirements through the home to the electrical service panel.</t>
  </si>
  <si>
    <t>Where the characteristics of the project area neighborhoods fall under profile 3 the average cost of gravity, low-pressure, and vacuum systems may be affected. In these areas it is generally more expensive to construct the connection between the main line and the house. In the case of gravity sewer systems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than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In profile three neighborhoods the user must carefully review the condition of yards to determine the relative construction cost of each alternative. For this profile, the characteristics of private property vary wildly depending on the geographical location in the state.</t>
  </si>
  <si>
    <t>Where the characteristic of the project area neighborhoods fall under profile 2 the average cost of gravity, low-pressure, and vacuum systems are generally not affected by the average price of the lots.</t>
  </si>
  <si>
    <t>Where the characteristic of the project area neighborhoods fall under profile one, the average cost of low-pressure systems and vacuum systems will be reduced compared to gravity sewer systems. The cost of gravity sewer systems will not be affected. The costs of low-pressure systems and vacuum systems are reduced due to the simplicity of connection to the house relative to other neighborhoods.</t>
  </si>
  <si>
    <t>In project areas where the density of development results in lot sizes of 3 acres or greater, low-pressure systems will be significantly less expensive then gravity or vacuum sewer systems. The cost of gravity sewer will be increased due to the significant amount of line that must be installed to serve each slot.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smaller and more numerous vacuum stations then what otherwise be required. It is probable that the cost of both gravity systems and vacuum systems would be prohibitive and these types of areas.</t>
  </si>
  <si>
    <t>In project areas where the lot sizes are between 1 acre and 3 acres, low-pressure systems will be significantly less expensive than gravity systems or vacuum sewer systems. The cost of gravity systems will be increased due to the additional depth of sewer that must be installed to serve each 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of smaller or more numerous vacuum stations than would otherwise be required.</t>
  </si>
  <si>
    <t>In project areas where there lots are between 1/2 an acre and 1 acre the cost of all three alternatives relative to each other does not generally change. However, depending on other factors such as water table, soil type, and right of way condition, low-pressure systems may begin to have an advantage with construction costs.</t>
  </si>
  <si>
    <t>In areas where lot sizes are between 1/4 of an acre and 1/2 an acre the relative costs of gravity sewer, low-pressure sewer and vacuum sewer are not affected relative to the average cost. All three systems are cost efficient when serving these size lots.</t>
  </si>
  <si>
    <t>Development areas where a lot sizes are less than 1/4 of an acre make gravity sewer and vacuum sewer attractive from a cost standpoint relative to low-pressure sewer. The cost of low-pressure sewer is increased relative to gravity and vacuum sewers due to the increased number of grinder stations required within the system and also the need to upsize lines to serve the density.</t>
  </si>
  <si>
    <t>Where there is an open construction corridor of at least eight feet the construction cost of low-pressure systems and vacuum systems is not affected by the width of the open corridor. In most cases the construction cost of a gravity system is also not affected by the width of the open corridor. In limited cases the construction cost of gravity sewer may be affected if the water table requires dewatering or there exists extremely sandy soil conditions. In this event additional width may be required to construct the gravity sewer system.</t>
  </si>
  <si>
    <t>Where there is an open construction corridor between three feet and eight feet wide, the construction cost of low-pressure systems and vacuum systems is generally not affected by the width of the open corridor. The cost of gravity sewer construction will be increased due to the narrow construction corridor. There may be additional costs for the restoration of above ground features or the temporary or permanent relocation of below ground features. Additionally, if there is a high groundwater table cost may further increase due to the necessity to have a wider construction corridor. In locations of extremely sandy soils the cost of gravity sewer may also be increased due to the need for additional stabilization of the trench.</t>
  </si>
  <si>
    <t>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t>
  </si>
  <si>
    <t>The presence of lime rock at a depth of four to twelve feet below the ground surface will significantly affect the construction cost of gravity systems. The costs of low-pressure or vacuum sewers will not be affected. Special construction techniques may be required to excavate in lime rock. Where limerock is encountered at relatively shallow depths, or there is significant limerock thickness above the intended flow line of the gravity sewer pipe, gravity sewer may not be feasible at all.</t>
  </si>
  <si>
    <t>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t>
  </si>
  <si>
    <t>The presence of hardpan at depths greater than twelve feet below the surface does not affect the construction cost of gravity, low-pressure, or vacuum sewer systems.</t>
  </si>
  <si>
    <t>Gravity Systems - The construction cost of gravity systems will not be affected relative to normal construction cost. A sand-clay type soil is the ideal soil for the construction of deeper and wider trenches required to construct gravity sewer systems. Due to the depth of gravity sewers trench boxes will still be required. The requirement for trench boxes results in the cost of the gravity sewer line installation being significantly more expensive than low-pressure or vacuum systems.
Low-pressure Systems - The construction cost of low-pressure systems in sand-clay soil types will not be affected relative to normal construction costs. A sand clay soil type is ideal for the construction of the trenches required to construct low-pressure systems. A sand clay soil type requires very little additional stabilization to maintain an open trench for the construction of this type of system. In most cases a trench box is not required.
Vacuum Systems - The construction cost of vacuum systems and sand clay soil types will not be affected relative to normal construction costs. A sand clay soil type is ideal for the construction of the trenches required to construct a vacuum sewer system. A sand clay soil type requires very little additional stabilization to maintain an open trench for the construction of this type of system. In most cases a trench box is not required.</t>
  </si>
  <si>
    <t>Gravity Systems - The construction cost of gravity systems will be increased relative to the construction costs of a similar system in a sand clay soil type. Construction in sandy areas requires more stabilization of the ditch sides to maintain the construction corridor. Trench boxes are usually required to maintain the stability of the ditch for construction until compaction can begin.
Low-pressure Systems - The construction cost of low-pressure systems may increase relative to the construction costs of similar systems in sand and clay soil type. Construction cost increases would be less than those for gravity systems and similar to those for vacuum systems. Construction in sandy areas requires more stabilization effort to maintain the ditch for construction efforts. Either a wider ditch will be required relative to sand clay construction or shallow trench boxes may be necessary. An alternative for low-pressure systems would be construction by directional drilling.
Vacuum Systems - The construction cost of vacuum systems will be increased relative to the construction costs of a similar system in a sand clay soil type. Construction in sandy areas require more stabilization of the ditch sides to maintain the construction area. Trench boxes are usually required to maintain the stability of the ditch for construction until compaction can begin. Construction cost increases would be less than those for gravity systems and equivalent to those for low-pressure systems.</t>
  </si>
  <si>
    <t>The user input indicates that the water table as at a depth greater than 12 feet. At these depths the water table does not affect construction of gravity, low-pressure, or vacuum sewer.</t>
  </si>
  <si>
    <t>The user input indicates that the water table in the project area is at a depth between 5 and 12 feet below the ground surface. At this depth there will be no effect on the construction of low-pressure systems or vacuum systems. The water table at this depth will however affect the construction costs and efforts associated with gravity sewer systems. Dewatering will be required to install a gravity sewer system. The unit price of both gravity sewer and manholes should be adjusted to reflect the dewatering effort. Alternatively, the user may elect to include a separate line item for dewatering.
It should also be noted that the presence of groundwater at this depth may affect the requirement to add stabilized material at the bottom of the construction ditch to successfully bed the sewer lines. The user should adjust the unit prices for the various lines to include bedding depending on the circumstances in the project area.</t>
  </si>
  <si>
    <t>The user has indicated that the water table is at a depth of zero to five feet below the ground surface. At this depth the construction costs and efforts of gravity sewer, low-pressure sewer, and vacuum sewer will be affected. Dewatering will be required to construct both low-pressure and vacuum sewer. The unit price of sewer lines for both types of construction should be adjusted to include dewatering. Alternatively, a line item can be added to reflect that dewatering is required in a portion or the entire project area. Dewatering will also be required to construct gravity sewer. The unit price of both gravity sewer and manholes should be adjusted to reflect the dewatering effort. Alternatively, the user may elect to include a separate line item to reflect dewatering in a portion or the entire project area.
It should also be noted that the presence of groundwater at this elevation may affect the requirement to add stabilized material at the bottom of the construction ditch to successfully bed the transmission lines. The user should adjust the unit prices for the various lines to include bedding depending on the circumstances in the project area.
The user may also wish to evaluate the relative cost of installing a low-pressure sewer system via directionally drilling. Construction of most of the lines by directionally drilling will significantly affect the unit price is. The availability and cost of directional drilling relative to conventional construction varies significantly across the state of Florida. The user should obtain local costs to prepare the final cost estimate.</t>
  </si>
  <si>
    <t>The presence of rock or hard pan in the construction area will significantly affect construction cost. Hardpan requires significantly more construction effort to create a trench for the pipe. The presence of rock, or limerock, in the state of Florida can require special construction techniques to create the trench for the pipe. The effect of rock or hardpan on construction costs of various wastewater collection systems is discussed below. It should be noted that rock or hardpan may not be continuous throughout the depth of construction. The guidance below may need to be adjusted if the rock or hard pan is not continuous or only appears in a portion of the construction depth.</t>
  </si>
  <si>
    <t>The presence of a water table between the ground surface and to approximately 18 inches below the bottom of the pipe is the most significant factor in the selection of a wastewater collection system. Additionally, in areas where there are existing septic tanks, water table issues are the primary reason a wastewater collection system is being considered.
The depth to the water table in the project area significantly affects both construction costs and construction efforts. Water table depth also affects operation and maintenance. The influence of water table on each of the three types of sewer systems being evaluated by this tool is discussed below.</t>
  </si>
  <si>
    <t>Soil type has a significant effect on construction costs and affects the ability of a dewatering system to work in the case where the water table is at or above the center line of the proposed pipe. Sandy soils make construction with standard equipment fairly simple and cost effective. Sandy soils are also conducive to dewatering efforts where required because of the depth of the groundwater. Sandy soils are, however, hard to stabilize as a ditch and may require extra trench support on deeper cuts. Sandy soils are also difficult to compact and may require supplementations to achieve required compaction. Clay type soils are also easy on standard construction equipment however they are very difficult to dewater. Clay type soils can be either relatively easy to compact or difficult to compact based on the amount of sand mixed in with the clay. Trenches are usually very stable in clay soils. In areas of hardpan, rock, and limestone there will be a premium on construction costs due to the difficulty at the time required to open a ditch.</t>
  </si>
  <si>
    <t>Open right of way or construction corridor is defined as the width of unimpeded construction path for the intended construction. Both the above ground condition and below ground condition are applicable. Above ground items such as sidewalks, lined ditches, utility poles, signs, and landscaping add to the difficulty of the construction effort and the cost to install wastewater collection systems. Other below ground conflicts such as utilities, associated services, and particularly stormwater collection systems increase the construction cost of the proposed project.</t>
  </si>
  <si>
    <t>Density of development effects the amount of infrastructure that must be installed in any project area and can dramatically affect construction costs.</t>
  </si>
  <si>
    <t>The characteristics of a neighborhood have been found to affect the cost of the connections to a wastewater collection system. As the value of homes increases, the cost of any connection from the home to the collection system will increase. As the value of homes and real estate increases items such as landscaping, irrigation systems, decorative driveways, decorative sidewalks, yard electrical, and other items typically seen in more expensive neighborhoods can significantly increase the cost of the individual connection from the home to the collection system.</t>
  </si>
  <si>
    <t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t>
  </si>
  <si>
    <t>A system that is designed according to current standards and constructed using current construction techniques but is showing evidence of poor construction, age, or lack of maintenance. There is a requirement to flush portions of the system on a regular basis due to accumulation of wastewater solids. Most flushed areas show no standing water after flushing. Only minor standing water issues exist. There is inflow and infiltration during extended periods of high groundwater and during moderate rainfall events. There is some evidence of soil or other debris entering the system or building up due to lack of, or inconsistent, appropriate fall (slope) in the system. Some manholes have structural issues, but failure is not imminent and can still be repaired using surface treatments.</t>
  </si>
  <si>
    <t>A system designed according to current standards and constructed using current construction techniques. The system functions with little requirement to flush or otherwise provide ongoing maintenance. After flushing there is no evidence of standing water. There is very little inflow or infiltration and is mostly due to open portions of the system and illegal connections on private property. There is no evidence of soil or other debris entering the system or building up due to lack of appropriate fall (slope) in the system. Manholes are in good shape with no structural issues.</t>
  </si>
  <si>
    <t>A system designed according to current standards and constructed using current construction techniques. The system functions with no requirement to flush or otherwise provide ongoing maintenance. There is no inflow or infiltration even during the heaviest rain events or periods of high groundwater. There is no evidence of soil or other debris entering the system or building up due to lack of appropriate fall in the system.</t>
  </si>
  <si>
    <t>Based on your input of depth to hard rock of 0-4 feet, the project will have significant issues installing all sewer types.</t>
  </si>
  <si>
    <t>Based on your input of depth to hard rock of 8+ feet, LPS and vacuum sewer are the ideal options.</t>
  </si>
  <si>
    <t>Based on your input of depth to hard rock of 4-8 feet, low-pressure and vaccum sewer systems should not have any issue at nominal depths. Gravity systems will encounter significant construction issues.</t>
  </si>
  <si>
    <t>Water Table</t>
  </si>
  <si>
    <t>Open Right-of-Way</t>
  </si>
  <si>
    <t>Existing Gravity Sewer</t>
  </si>
  <si>
    <t>Neighborhood Characteristic</t>
  </si>
  <si>
    <t xml:space="preserve">For assistance with this matter, you should reach out to your FRWA point of contact. Help can be achieved through the home office staff or through your assigned circuit writer. </t>
  </si>
  <si>
    <t xml:space="preserve">If you still need assistance with this matter, you should reach out to your FRWA point of contact. </t>
  </si>
  <si>
    <t xml:space="preserve">Congratulations, you are in a better position than other utilities. However, if you still need assistance you can reach out to your FRWA contact or circuit writer. </t>
  </si>
  <si>
    <t>POLITICAL FACOTRS</t>
  </si>
  <si>
    <t xml:space="preserve">You were asked and answered the following questions regarding politics surrounding the decision to use an alternative sewer system. These are considerations to make while planning your project or trying to have your project approved by decision makers. </t>
  </si>
  <si>
    <t/>
  </si>
  <si>
    <t>When the existing gravity sewer is in poor condition, LPS lends itself to an ideal replacement choice when the water table depth is 0-5 feet</t>
  </si>
  <si>
    <t>When the existing gravity sewer is in poor condition, LPS lends itself to an ideal replacement choice when the water table depth is 5-12 feet, but not as drastically as shallower water tables</t>
  </si>
  <si>
    <t>When the existing gravity sewer is in poor condition, LPS offers no added benefit with a water table of 12+ feet deep</t>
  </si>
  <si>
    <t>Gravity sewer in good condition should not be considered for replacement at this time</t>
  </si>
  <si>
    <t>Gravity sewer in excellent condition should not be considered for replacement at this time</t>
  </si>
  <si>
    <t>Water table depth will not impact the construction of LPS in any type of development density category</t>
  </si>
  <si>
    <t>Water table depth will not have an impact on LPS construction in this neighborhood type</t>
  </si>
  <si>
    <t>Water table depth may result in additional ROW restoration for the construction of LPS in this neighborhood type</t>
  </si>
  <si>
    <t>A water table depth of 0-5 feet will only make LPS construction more difficult in sand/clay soil if dewatering is required</t>
  </si>
  <si>
    <t>A water table depth of 0-5 feet will make LPS construction very difficult, but easier than gravity</t>
  </si>
  <si>
    <t>A water table depth of 0-5 feet will not additionally impact LPS construction in a condition with shallow hard rock</t>
  </si>
  <si>
    <t>A water table depth of 0-5 feet will not have an impact on LPS construction with this depth to hard rock</t>
  </si>
  <si>
    <t>A water table depth of 0-5 feet will not affect LPS construction with this depth to lime stone outside of the required dewatering</t>
  </si>
  <si>
    <t>A water table depth of 0-5 feet will not affect LPS construction at this depth to lime stone</t>
  </si>
  <si>
    <t>A water table depth of 0-5 feet lends itself to LPS being an ideal replacement for gravity sewer in poor condition</t>
  </si>
  <si>
    <t>A water table depth of 0-5 feet may make LPS replacement less attractive when the existing gravity sewer is in fair condition</t>
  </si>
  <si>
    <t>The affect of water table depth should be negligible if the existing gravity sewer is in excellent condition, as money should not be spent to replace the gravity sewer</t>
  </si>
  <si>
    <t>The affect of water table depth should be negligible if the existing gravity sewer is in good condition, as money should not be spent to replace the gravity sewer</t>
  </si>
  <si>
    <t>A water table depth of 5-12 feet should not impact LPS construction in sandy soil</t>
  </si>
  <si>
    <t>A water table depth of 5-12 feet should not impact LPS construction in sand/clay soil</t>
  </si>
  <si>
    <t>A water table depth of 5-12 feet will only make LPS construction more difficult in rocky soil if dewatering is required</t>
  </si>
  <si>
    <t>A water table depth of 5-12 feet will not additionally impact LPS construction in a condition with shallow hard rock</t>
  </si>
  <si>
    <t>A water table depth of 5-12 feet will not have an impact on LPS construction with this depth to hard rock</t>
  </si>
  <si>
    <t>A water table depth of 5-12 feet will not affect LPS construction at this depth to lime stone</t>
  </si>
  <si>
    <t>A water table depth of 5-12 feet has no negative impacts on the replacement of poor gravity sewer with LPS</t>
  </si>
  <si>
    <t>A water table depth of 5-12 feet would not impact LPS construction, but if the existing gravity sewer is in fair condition replacement may not be necessary</t>
  </si>
  <si>
    <t>A water table depth of 5-12 feet should be negligible if the existing gravity sewer is in good condition, as money should not be spent to replace the gravity sewer</t>
  </si>
  <si>
    <t>A water table depth of 5-12 feet should be negligible if the existing gravity sewer is in excellent condition, as money should not be spent to replace the gravity sewer</t>
  </si>
  <si>
    <t>A water table depth of 12 or more feet should not impact LPS construction in sandy soil</t>
  </si>
  <si>
    <t>A water table depth of 12 or more feet should not impact LPS construction in sand/clay soil</t>
  </si>
  <si>
    <t>A water table depth of 12 or more feet should not impact LPS construction in rocky soil</t>
  </si>
  <si>
    <t>A water table depth of 12 or more feet will not additionally impact LPS construction in a condition with shallow hard rock</t>
  </si>
  <si>
    <t>A water table depth of 12 or more feet will not have an impact on LPS construction with this depth to hard rock</t>
  </si>
  <si>
    <t>A water table depth of 12 or more feet will not affect LPS construction at this depth to lime stone</t>
  </si>
  <si>
    <t>A water table depth of 12 or more feet has no negative impacts on the replacement of poor gravity sewer with LPS</t>
  </si>
  <si>
    <t>A water table depth of 12 or more feet would not impact LPS construction, but if the existing gravity sewer is in fair condition replacement may not be necessary</t>
  </si>
  <si>
    <t>A water table depth of 12 or more feet should be negligible if the existing gravity sewer is in good condition, as money should not be spent to replace the gravity sewer</t>
  </si>
  <si>
    <t>A water table depth of 12 or more feet should be negligible if the existing gravity sewer is in excellent condition, as money should not be spent to replace the gravity sewer</t>
  </si>
  <si>
    <t>An open construction corridor width of 0-3 feet may make dewatering activities difficult, but should not have a substantial impact</t>
  </si>
  <si>
    <t>An open construction corridor width of 0-3 feet will not have any impact on LPS installation at this water table depth, unless the LPS is installed at a depth greater than 5', at which point boring would be recommended</t>
  </si>
  <si>
    <t>An open construction corridor width of 0-3 feet will not have any impact on LPS installation at this water table depth</t>
  </si>
  <si>
    <t>An open construction corridor width of 3-8 feet will not inhibit dewatering</t>
  </si>
  <si>
    <t>An open construction corridor width of 0-3 feet will not have any additional negative impact on LPS installation in sandy soil</t>
  </si>
  <si>
    <t>An open construction corridor width of 0-3 feet will make the construction of LPS even more difficult with this depth to hard rock</t>
  </si>
  <si>
    <t>An open construction corridor width of 0-3 feet will have no additional impact on the construction of LPS when hard rock is at this depth</t>
  </si>
  <si>
    <t>An open construction corridor width of 0-3 feet will make the construction of LPS even more difficult with this depth to lime stone</t>
  </si>
  <si>
    <t>An open construction corridor width of 0-3 feet will have no additional impact on the construction of LPS at this depth of lime stone</t>
  </si>
  <si>
    <t>An open construction corridor width of 0-3 feet will make LPS sewer installation difficult, but it will still be the most attractive replacement option for the existing gravity sewer in poor condition</t>
  </si>
  <si>
    <t>An open construction corridor width of 0-3 feet may make LPS construction the most attractive sewer option, but if the existing gravity sewer is in fair condition replacement may not be necessary</t>
  </si>
  <si>
    <t>An open construction corridor width of 3-8 feet will not have any impact on LPS installation at this water table depth, unless the LPS is installed at a depth greater than 5', at which point boring would be recommended</t>
  </si>
  <si>
    <t>An open construction corridor width of 3-8 feet will not have any impact on LPS installation at this water table depth</t>
  </si>
  <si>
    <t>An open construction corridor width of 3-8 feet will have no additional impact on the construction of LPS when hard rock is at this depth</t>
  </si>
  <si>
    <t>An open construction corridor width of 3-8 feet will have no additional impact on the construction of LPS at this depth of lime stone</t>
  </si>
  <si>
    <t>An open construction corridor width of 3-8 feet will not affect LPS construction, but if the existing gravity sewer is in fair condition replacement may not be necessary</t>
  </si>
  <si>
    <t>An open construction corridor width of 8 or more feet will not inhibit dewatering</t>
  </si>
  <si>
    <t>An open construction corridor width of 8 or more feet will not have any impact on LPS installation at this water table depth, unless the LPS is installed at a depth greater than 5', at which point boring would be recommended</t>
  </si>
  <si>
    <t>An open construction corridor width of 8 or more feet will not have any impact on LPS installation at this water table depth</t>
  </si>
  <si>
    <t>An open construction corridor width of 8 or more feet will have no additional impact on the construction of LPS when hard rock is at this depth</t>
  </si>
  <si>
    <t>An open construction corridor width of 8 or more feet will have no additional impact on the construction of LPS at this depth of lime stone</t>
  </si>
  <si>
    <t>An open construction corridor width of 8 or more feet will not affect LPS construction, but if the existing gravity sewer is in fair condition replacement may not be necessary</t>
  </si>
  <si>
    <t>A depth of hard rock of 0-4 feet with a water table of 0-5 may make dewatering difficult or impossible due to the inability to install wellpoints</t>
  </si>
  <si>
    <t>A depth of hard rock of 0-4 feet will not affect a water table of 5-12 feet as dewatering will not be necessary</t>
  </si>
  <si>
    <t>A depth of hard rock of 0-4 feet will not affect a water table of 12+ feet as dewatering will not be necessary</t>
  </si>
  <si>
    <t>A depth of hard rock of 0-4 feet will make construction difficult with only 0-3 feet of open right-of-way and LPS may be the only viable option</t>
  </si>
  <si>
    <t>A depth of hard rock of 0-4 feet may make construction difficult with 3-8 feet of open right-of-way and LPS may be the only viable option</t>
  </si>
  <si>
    <t>A depth of hard rock of 0-4 feet will not have an unusual affect on LPS when the open right of way is 8+ feet wide</t>
  </si>
  <si>
    <t>A depth of hard rock of 0-4 feet will be least impactful on LPS installation when the soil type is sand</t>
  </si>
  <si>
    <t>A depth of hard rock of 0-4 feet will be moderately impactful on LPS installation when the soil type is sand-clay mix</t>
  </si>
  <si>
    <t>A depth of hard rock of 0-4 feet will severely impact installation of LPS with the presence of rocky soil</t>
  </si>
  <si>
    <t>A depth of hard rock of 4-8 feet with a water table of 0-5 may make dewatering difficult or impossible due to the inability to install wellpoints</t>
  </si>
  <si>
    <t>A depth of hard rock of 4-8 feet will not affect a water table of 5-12 feet as dewatering will not be necessary</t>
  </si>
  <si>
    <t>A depth of hard rock of 4-8 feet will not abnormally affect LPS when the right of way is 0-3 feet</t>
  </si>
  <si>
    <t>A depth of hard rock of 4-8 feet will not affect LPS when the right of way is 3-8 feet</t>
  </si>
  <si>
    <t>A depth of hard rock of 4-8 feet will not affect LPS when the right of way is 8+ feet</t>
  </si>
  <si>
    <t>A depth of hard rock of 4-8 feet will not impact LPS installation with sandy soil</t>
  </si>
  <si>
    <t>A depth of hard rock of 4-8 feet will not impact LPS installation with sand-clay soil</t>
  </si>
  <si>
    <t>A depth of hard rock of 4-8 feet will not cause additional impact on LPS installation in rocky soil</t>
  </si>
  <si>
    <t>A depth of hard rock of 8 or more feet will not affect a water table of 0-5 feet as dewatering will not be necessary</t>
  </si>
  <si>
    <t>A depth of hard rock of 8 or more feet will not affect a water table of 5-12 feet as dewatering will not be necessary</t>
  </si>
  <si>
    <t>A depth of hard rock of 8 or more feet will not affect LPS when the right of way is 0-3 feet</t>
  </si>
  <si>
    <t>A depth of hard rock of 8 or more feet will not affect LPS when the right of way is 3-8 feet</t>
  </si>
  <si>
    <t>A depth of hard rock of 8 or more feet will not affect LPS when the right of way is 8+ feet</t>
  </si>
  <si>
    <t>A depth of hard rock of 8 or more feet will not impact LPS installation with sandy soil</t>
  </si>
  <si>
    <t>A depth of hard rock of 8 or more feet will not impact LPS installation with sand-clay soil</t>
  </si>
  <si>
    <t>A depth of hard rock of 8 or more feet will not cause additional impact on LPS installation in rocky soil</t>
  </si>
  <si>
    <t>A depth to lime stone of 0-4 feet with a water table of 0-5 may make dewatering difficult or impossible due to the inability to install wellpoints</t>
  </si>
  <si>
    <t>A depth to lime stone of 0-4 feet will not affect a water table of 5-12 feet as dewatering will not be necessary</t>
  </si>
  <si>
    <t>A depth to lime stone of 0-4 feet will not affect a water table of 12+ feet as dewatering will not be necessary</t>
  </si>
  <si>
    <t>A depth to lime stone of 0-4 feet will make construction difficult with only 0-3 feet of open right-of-way and LPS may be the only viable option</t>
  </si>
  <si>
    <t>A depth to lime stone of 0-4 feet may make construction difficult with 3-8 feet of open right-of-way and LPS may be the only viable option</t>
  </si>
  <si>
    <t>A depth to lime stone of 0-4 feet will not have an unusual affect on LPS when the open right of way is 8+ feet wide</t>
  </si>
  <si>
    <t>A depth to lime stone of 0-4 feet will be least impactful on LPS installation when the soil type is sand</t>
  </si>
  <si>
    <t>A depth to lime stone of 0-4 feet will be moderately impactful on LPS installation when the soil type is sand-clay mix</t>
  </si>
  <si>
    <t>A depth to lime stone of 0-4 feet will severely impact installation of LPS when the ground is rock</t>
  </si>
  <si>
    <t>A depth to lime stone of 4-8 feet with a water table of 0-5 may make dewatering difficult or impossible due to the inability to install wellpoints</t>
  </si>
  <si>
    <t>A depth to lime stone of 4-8 feet will not affect a water table of 5-12 feet as dewatering will not be necessary</t>
  </si>
  <si>
    <t>A depth to lime stone of 4-8 feet will not affect a water table of 12+ feet as dewatering will not be necessary</t>
  </si>
  <si>
    <t>A depth to lime stone of 4-8 feet will not affect LPS when the right of way is 0-3 feet</t>
  </si>
  <si>
    <t>A depth to lime stone of 4-8 feet will not affect LPS when the right of way is 3-8 feet</t>
  </si>
  <si>
    <t>A depth to lime stone of 4-8 feet will not affect LPS when the right of way is 8+ feet</t>
  </si>
  <si>
    <t>A depth to lime stone of 4-8 feet will not impact LPS installation with sandy soil</t>
  </si>
  <si>
    <t>A depth to lime stone of 4-8 feet will not impact LPS installation with sand-clay soil</t>
  </si>
  <si>
    <t>A depth to lime stone of 4-8 feet will not cause additional impact on LPS installation in rocky soil</t>
  </si>
  <si>
    <t>A depth to lime stone of 8 or more feet will not affect a water table of 0-5 feet as dewatering will not be necessary</t>
  </si>
  <si>
    <t>A depth to lime stone of 8 or more feet will not affect a water table of 5-12 feet as dewatering will not be necessary</t>
  </si>
  <si>
    <t>A depth to lime stone of 8 or more feet will not affect a water table of 12+ feet as dewatering will not be necessary</t>
  </si>
  <si>
    <t>A depth to lime stone of 8 or more feet will not affect LPS when the right of way is 0-3 feet</t>
  </si>
  <si>
    <t>A depth to lime stone of 8 or more feet will not affect LPS when the right of way is 3-8 feet</t>
  </si>
  <si>
    <t>A depth to lime stone of 8 or more feet will not affect LPS when the right of way is 8+ feet</t>
  </si>
  <si>
    <t>A depth to lime stone of 8 or more feet will not impact LPS installation with sandy soil</t>
  </si>
  <si>
    <t>A depth to lime stone of 8 or more feet will not impact LPS installation with sand-clay soil</t>
  </si>
  <si>
    <t>A depth to lime stone of 8 or more feet will not cause additional impact on LPS installation in rocky soil</t>
  </si>
  <si>
    <t>The width of the construction corridor is negligible if the existing gravity sewer is in good condition, as money should not be spent to replace the gravity sewer</t>
  </si>
  <si>
    <t>The width of the construction corridor is negligible if the existing gravity sewer is in excellent condition, as money should not be spent to replace the gravity sewer</t>
  </si>
  <si>
    <t>An open corridor of 0-3 feet will not cause additional difficulty for constructing LPS with the selected development density</t>
  </si>
  <si>
    <t>An open corridor of 3-8 feet will not cause additional difficulty for constructing LPS with the selected development density</t>
  </si>
  <si>
    <t>An open corridor of 8 or more feet will not cause additional difficulty for constructing LPS with the selected development density</t>
  </si>
  <si>
    <t>An open corridor of 0-3 feet may be more beneficial for constructing LPS as opposed to gravity sewer, with the selected development density</t>
  </si>
  <si>
    <t>An open corridor of 3-8 feet may be more beneficial for constructing LPS as opposed to gravity sewer, with the selected development density</t>
  </si>
  <si>
    <t>An open corridor of 8 or more feet may be more beneficial for constructing LPS as opposed to gravity sewer, with the selected development density</t>
  </si>
  <si>
    <t>An open corridor of 0-3 feet does not add difficulty in installing LPS in the selected type of neighborhood</t>
  </si>
  <si>
    <t>An open corridor of 3-8 feet does not add difficulty in installing LPS in the selected type of neighborhood</t>
  </si>
  <si>
    <t>An open corridor of 8 or more feet does not add difficulty in installing LPS in the selected type of neighborhood</t>
  </si>
  <si>
    <t>A water table depth of 0-5 feet will require dewatering for constructing LPS, but it will be easier in sandy soil</t>
  </si>
  <si>
    <t>Sandy soils will make dewatering for LPS easier with a water table of 0-5 feet</t>
  </si>
  <si>
    <t>Sandy soils will not impact the construction of LPS when the water table is 5-12 feet deep, as dewatering may not be required</t>
  </si>
  <si>
    <t>Sandy soils will not impact the construction of LPS when the water table is 12 or more feet deep, as dewatering will not be required</t>
  </si>
  <si>
    <t>A sandy soil type will make the installation of LPS easier than gravity sewer when the open corridor is 0-3 feet wide</t>
  </si>
  <si>
    <t>A sandy soil type will make the installation of LPS fairly easy when the open corridor is 8 or more feet wide.</t>
  </si>
  <si>
    <t>A sandy soil type will make the installation of LPS fairly easy when the open corridor is 3-8 feet wide.</t>
  </si>
  <si>
    <t>Sand/clay soils will make dewatering for LPS more difficult with a water table of 0-5 feet</t>
  </si>
  <si>
    <t>Sand/clay soils will not impact the construction of LPS when the water table is 5-12 feet deep, as dewatering may not be required</t>
  </si>
  <si>
    <t>Sand/clay soils will not impact the construction of LPS when the water table is 12 or more feet deep, as dewatering will not be required</t>
  </si>
  <si>
    <t>A sand/clay soil type will make the installation of LPS easier than gravity sewer when the open corridor is 0-3 feet wide</t>
  </si>
  <si>
    <t>A sand/clay soil type will make the installation of LPS fairly easy when the open corridor is 3-8 feet wide.</t>
  </si>
  <si>
    <t>A sand/clay soil type will make the installation of LPS fairly easy when the open corridor is 8 or more feet wide.</t>
  </si>
  <si>
    <t>Rocky soils will cause difficulty when dewatering for the construction of LPS</t>
  </si>
  <si>
    <t>Rocky soils may not impact the construction of LPS when the water table is 5-12 feet deep, as dewatering will likely not be required</t>
  </si>
  <si>
    <t>Rocky soils will not impact the construction of LPS when the water table is 12 or more feet deep</t>
  </si>
  <si>
    <t>Rocky soil will make the installation of LPS difficult when the open construction corridor is 0-3 feet wide</t>
  </si>
  <si>
    <t>Rocky soil will make the installation of LPS difficult when the open construction corridor is 3-8 feet wide</t>
  </si>
  <si>
    <t>Rocky soil will make the installation of LPS difficult when the open construction corridor is 8 or more feet wide</t>
  </si>
  <si>
    <t>Sandy soil will make it easier to trench and install LPS even if the depth to hard rock is 0-4 feet</t>
  </si>
  <si>
    <t>Sandy soil will have no impact on the construction of LPS if the depth to hard rock is 4-8 feet, as the LPS should be installed at roughly 3 feet deep</t>
  </si>
  <si>
    <t>Sandy soil will have no impact on the construction of LPS if the depth to hard rock is 8 or more feet</t>
  </si>
  <si>
    <t>Sandy soil will have no impact on the construction of LPS if the depth to lime stone is 8 or more feet</t>
  </si>
  <si>
    <t>Sandy soil will have no impact on the construction of LPS if the depth to lime stone is 4-8 feet, as the LPS should be installed at roughly 3 feet deep</t>
  </si>
  <si>
    <t>Sandy soil will make it easier to trench and install LPS even if the depth to lime stone is 0-4 feet</t>
  </si>
  <si>
    <t>Sand/clay soil will have no impact on the construction of LPS if the depth to hard rock is 4-8 feet, as the LPS should be installed at roughly 3 feet deep</t>
  </si>
  <si>
    <t>Sand/clay soil will have no impact on the construction of LPS if the depth to hard rock is 8 or more feet</t>
  </si>
  <si>
    <t>Sand/clay soil will have no impact on the construction of LPS if the depth to lime stone is 4-8 feet, as the LPS should be installed at roughly 3 feet deep</t>
  </si>
  <si>
    <t>Sand/clay soil will have no impact on the construction of LPS if the depth to lime stone is 8 or more feet</t>
  </si>
  <si>
    <t>Sand/clay soil will be slightly difficult to trench and install LPS if the depth to hard rock is 0-4 feet</t>
  </si>
  <si>
    <t>Sand/clay soil will be slightly difficult to trench and install LPS if the depth to lime stone is 0-4 feet</t>
  </si>
  <si>
    <t>The soil type is negligible if the existing gravity sewer is in good condition, as money should not be spent to replace the gravity sewer</t>
  </si>
  <si>
    <t>The soil type is negligible if the existing gravity sewer is in excellent condition, as money should not be spent to replace the gravity sewer</t>
  </si>
  <si>
    <t>A water table depth of 0-5 feet will cause the cost per lot to increase for the construction of LPS in this development density category</t>
  </si>
  <si>
    <t>A water table depth of 0-5 feet will make LPS installation in a narrow construction corridor difficult, but LPS will be the easiest sewer to install in these conditions</t>
  </si>
  <si>
    <t>A water table depth of 0-5 feet will have no impact on LPS installation in this wide of a construction corridor aside from the required dewatering</t>
  </si>
  <si>
    <t>A water table depth of 5-12 feet will not necessarily affect LPS construction in a narrow construction corridor because dewatering should not be required</t>
  </si>
  <si>
    <t>A water table depth of 5-12 feet will have no impact on LPS installation in this wide of a construction corridor</t>
  </si>
  <si>
    <t>A water table depth of 12 or more feet will have no impact on LPS installation in this wide of a construction corridor</t>
  </si>
  <si>
    <t>An open construction corridor width of 0-3 feet will not have any additional negative impact on LPS installation in sand/clay soil</t>
  </si>
  <si>
    <t>An open construction corridor width of 0-3 feet will not have any additional negative impact on LPS installation in rocky soil</t>
  </si>
  <si>
    <t>An open construction corridor width of 3-8 feet will not have any additional negative impact on LPS installation in sandy soil</t>
  </si>
  <si>
    <t>An open construction corridor width of 3-8 feet will not have any additional negative impact on LPS installation in sand/clay soil</t>
  </si>
  <si>
    <t>An open construction corridor width of 3-8 feet will not have any additional negative impact on LPS installation in rocky soil</t>
  </si>
  <si>
    <t>An open construction corridor width of 8 or more feet will not have any additional negative impact on LPS installation in sandy soil</t>
  </si>
  <si>
    <t>An open construction corridor width of 8 or more feet will not have any additional negative impact on LPS installation in sand/clay soil</t>
  </si>
  <si>
    <t>An open construction corridor width of 8 or more feet will not have any additional negative impact on LPS installation in rocky soil</t>
  </si>
  <si>
    <t>A rocky soil type will make LPS installation more difficult when the depth to hard rock is 0-4 feet</t>
  </si>
  <si>
    <t>A rocky soil type should not impact LPS installation when the depth to hard rock is 4-8 feet</t>
  </si>
  <si>
    <t>A rocky soil type will not impact LPS installation when the depth to hard rock is 8 or more feet</t>
  </si>
  <si>
    <t>A rocky soil type will make LPS installation more difficult when the depth to lime stone is 0-4 feet</t>
  </si>
  <si>
    <t>A rocky soil type should not impact LPS installation when the depth to lime stone is 4-8 feet</t>
  </si>
  <si>
    <t>A rocky soil type will not impact LPS installation when the depth to lime stone is 8 or more feet</t>
  </si>
  <si>
    <t>A depth of hard rock of 0-4 will further increase the difficulty of installing LPS when the depth to lime stone is 0-4 feet</t>
  </si>
  <si>
    <t>A depth of hard rock of 0-4 should not make the construction of LPS more difficult when the depth to lime stone is 4-8 feet</t>
  </si>
  <si>
    <t>A depth of hard rock of 0-4 should not make the construction of LPS more difficult when the depth to lime stone is 8 or more feet</t>
  </si>
  <si>
    <t>A depth of hard rock of 4-8 feet should not increase the difficulty of installing LPS when the depth to lime stone is 0-4 feet</t>
  </si>
  <si>
    <t>A depth of hard rock of 4-8 feet should not increase the difficulty of installing LPS when the depth to lime stone is 8 or more feet</t>
  </si>
  <si>
    <t>A depth of hard rock of 4-8 feet should not increase the difficulty of installing LPS when the depth to lime stone is 4-8 feet</t>
  </si>
  <si>
    <t>When the existing gravity sewer is in poor condition, LPS offers a feasible replacement option when the open construction corridor is 0-3 feet wide</t>
  </si>
  <si>
    <t>When the existing gravity sewer is in poor condition, LPS offers a feasible replacement option when the open construction corridor is 3-8 feet wide</t>
  </si>
  <si>
    <t>When the existing gravity sewer is in poor condition, LPS offers a feasible replacement option when the open construction corridor is 8 or more feet wide</t>
  </si>
  <si>
    <t>When the existing gravity sewer is in fair condition, the user may not want to replace it with LPS if the water table is 0-5 feet deep</t>
  </si>
  <si>
    <t>When the existing gravity sewer is in fair condition, LPS offers a feasible replacement option when the water table depth is 5-12 feet</t>
  </si>
  <si>
    <t>When the existing gravity sewer is in fair condition, LPS offers a feasible replacement option when the water table depth is 12 or more feet</t>
  </si>
  <si>
    <t>A development density of 1-3 acre lot will increase the cost per lot for dewatering for LPS construction when the water table is 0-5 feet</t>
  </si>
  <si>
    <t>A development density of 1-3 acre lot will not affect LPS construction when the water table is 5-12 feet</t>
  </si>
  <si>
    <t>A development density of 1-3 acre lot will not affect LPS construction when the water table is 12 or more feet</t>
  </si>
  <si>
    <t>A profile 1 neighborhood should not be additionally impacted when installing LPS when the water table is 0-5 feet deep</t>
  </si>
  <si>
    <t>A profile 2 neighborhood should not be additionally impacted when installing LPS when the water table is 0-5 feet deep</t>
  </si>
  <si>
    <t>A profile 3 neighborhood may require additional ROW restoration when installing LPS when the water table is 0-5 feet deep due to dewatering</t>
  </si>
  <si>
    <t>A profile 1 neighborhood will have no impact on the installation of LPS when the water table is 5-12 feet deep</t>
  </si>
  <si>
    <t>A profile 1 neighborhood will have no impact on the installation of LPS when the water table is 12 or more feet deep</t>
  </si>
  <si>
    <t>A profile 2 neighborhood will have no impact on the installation of LPS when the water table is 5-12 feet deep</t>
  </si>
  <si>
    <t>A profile 2 neighborhood will have no impact on the installation of LPS when the water table is 12 or more feet deep</t>
  </si>
  <si>
    <t>A profile 3 neighborhood will have no impact on the installation of LPS when the water table is 5-12 feet deep</t>
  </si>
  <si>
    <t>A profile 3 neighborhood will have no impact on the installation of LPS when the water table is 12 or more feet deep</t>
  </si>
  <si>
    <t>A profile 4 neighborhood will have no impact on the installation of LPS when the water table is 5-12 feet deep</t>
  </si>
  <si>
    <t>A profile 4 neighborhood will have no impact on the installation of LPS when the water table is 12 or more feet deep</t>
  </si>
  <si>
    <t>A development density of 1-3 acre lots will not impact the construction of LPS when the open construction corridor is 0-3 feet wide</t>
  </si>
  <si>
    <t>When the existing gravity sewer is in fair condition, replacing this sewer with LPS may not be desirable if the open construction corridor is only 0-3 feet wide</t>
  </si>
  <si>
    <t>When the existing gravity sewer is in fair condition, replacing the existing sewer with LPS may be a feasible option when the open construction corridor is 3-8 feet wide</t>
  </si>
  <si>
    <t>When the existing gravity sewer is in fair condition, replacing the existing sewer with LPS may be a feasible option when the open construction corridor is 8 or more feet wide</t>
  </si>
  <si>
    <t>A development density of less than 0.25 acre lots may help offset the additional cost per lot due to the 0-3 foot wide construction corridor when installing LPS</t>
  </si>
  <si>
    <t>A development density of less than 0.25 acre lots will not have an impact on the construction of LPS when the open construction corridor is 3-8 feet wide</t>
  </si>
  <si>
    <t>A development density of less than 0.25 acre lots will not have an impact on the construction of LPS when the open construction corridor is 8 or more feet wide</t>
  </si>
  <si>
    <t>A development density of less than 0.25 acre lots may help offset the additional cost per lot when constructing LPS in rocky soil</t>
  </si>
  <si>
    <t>A development density of less than 0.25 acre lots will not have an impact when constructing LPS in sandy soil</t>
  </si>
  <si>
    <t>A development density of less than 0.25 acre lots will not have an impact when constructing LPS in sand/clay soil</t>
  </si>
  <si>
    <t>A development density of 1-3 acre lots will not have an impact when constructing LPS in sandy soil</t>
  </si>
  <si>
    <t>A development density of 1-3 acre lots will not have an impact when constructing LPS in sand/clay soil</t>
  </si>
  <si>
    <t>A development density of 3-acre or more lots will not have an impact when constructing LPS in sandy soil</t>
  </si>
  <si>
    <t>A development density of 3-acre or more lots will not impact the construction of LPS when the open construction corridor is 0-3 feet wide</t>
  </si>
  <si>
    <t>A development density of 3-acre or more lots will not impact the construction of LPS when the open construction corridor is 3-8 feet wide</t>
  </si>
  <si>
    <t>A development density of 3-acre or more lots will not impact the construction of LPS when the open construction corridor is 8 or more feet wide</t>
  </si>
  <si>
    <t>A development density of 1-3 acre lots may increase the cost per lot when constructing LPS in rocky soil</t>
  </si>
  <si>
    <t>A development density of 0.25-0.50 acre lots may help offset the additional cost per lot due to the 0-3 foot wide construction corridor when installing LPS</t>
  </si>
  <si>
    <t>A development density of 0.25-0.50 acre lots will not have an impact on the construction of LPS when the open construction corridor is 3-8 feet wide</t>
  </si>
  <si>
    <t>A development density of 0.25-0.50 acre lots will not have an impact on the construction of LPS when the open construction corridor is 8 or more feet wide</t>
  </si>
  <si>
    <t>A development density of 0.50-1.00 acre lots may help offset the additional cost per lot due to the 0-3 foot wide construction corridor when installing LPS</t>
  </si>
  <si>
    <t>A development density of 0.50-1.00 acre lots will not have an impact on the construction of LPS when the open construction corridor is 3-8 feet wide</t>
  </si>
  <si>
    <t>A development density of 0.50-1.00 acre lots will not have an impact on the construction of LPS when the open construction corridor is 8 or more feet wide</t>
  </si>
  <si>
    <t>A development density of 1-3 acre lots will not impact the construction of LPS when the open construction corridor is 3-8 feet wide</t>
  </si>
  <si>
    <t>A development density of 1-3 acre lots will not impact the construction of LPS when the open construction corridor is 8 or more feet wide</t>
  </si>
  <si>
    <t>A development density of 3-acre or more lots will not have an impact when constructing LPS in sand/clay soil</t>
  </si>
  <si>
    <t>A development density of 3-acre or more lots may increase the cost per lot when constructing LPS in rocky soil</t>
  </si>
  <si>
    <t>A development density of 0.25-0.50 acre lots will not have an impact when constructing LPS in sandy soil</t>
  </si>
  <si>
    <t>A development density of 0.25-0.50 acre lots will not have an impact when constructing LPS in sand/clay soil</t>
  </si>
  <si>
    <t>A development density of 0.25-0.50 acre lots may help offset the additional cost per lot when constructing LPS in rocky soil</t>
  </si>
  <si>
    <t>A development density of 0.50-1.00 acre lots will not have an impact when constructing LPS in sandy soil</t>
  </si>
  <si>
    <t>A development density of 0.50-1.00 acre lots will not have an impact when constructing LPS in sand/clay soil</t>
  </si>
  <si>
    <t>A development density of 0.50-1.00 acre lots may help offset the additional cost per lot when constructing LPS in rocky soil</t>
  </si>
  <si>
    <t>A development density of less than 0.25 acre lots will not impact the construction of LPS when the depth to hard rock is 4-8 feet</t>
  </si>
  <si>
    <t>A development density of less than 0.25 acre lots will not impact the construction of LPS when the depth to hard rock is 8 or more feet</t>
  </si>
  <si>
    <t>A development density of less than 0.25 acre lots may help offset the additional cost per lot due to the 0-4 depth to hard rock when installing LPS</t>
  </si>
  <si>
    <t>A development density of 0.50-1.00 acre lots may help offset the additional cost per lot due to the 0-4 depth to hard rock when installing LPS</t>
  </si>
  <si>
    <t>A development density of 0.25-0.50 acre lots may help offset the additional cost per lot due to the 0-4 depth to hard rock when installing LPS</t>
  </si>
  <si>
    <t>A development density of 0.25-0.50 acre lots will not impact the construction of LPS when the depth to hard rock is 4-8 feet</t>
  </si>
  <si>
    <t>A development density of 0.25-0.50 acre lots will not impact the construction of LPS when the depth to hard rock is 8 or more feet</t>
  </si>
  <si>
    <t>A development density of 0.50-1.00 acre lots will not impact the construction of LPS when the depth to hard rock is 4-8 feet</t>
  </si>
  <si>
    <t>A development density of 0.50-1.00 acre lots will not impact the construction of LPS when the depth to hard rock is 8 or more feet</t>
  </si>
  <si>
    <t>A development density of 1-3 acre lots may increase the cost per lot when constructing LPS with a depth to hard rock of 0-4 feet</t>
  </si>
  <si>
    <t>A development density of 3-acre or more lots may increase the cost per lot when constructing LPS with a depth to hard rock of 0-4 feet</t>
  </si>
  <si>
    <t>A development density of 3-acre or more lots will not impact the construction of LPS when the depth to hard rock is 4-8 feet</t>
  </si>
  <si>
    <t>A development density of 3-acre or more lots will not impact the construction of LPS when the depth to hard rock is 8 or more feet</t>
  </si>
  <si>
    <t>A development density of 1-3 acre lots will not impact the construction of LPS when the depth to hard rock is 4-8 feet</t>
  </si>
  <si>
    <t>A development density of 1-3 acre lots will not impact the construction of LPS when the depth to hard rock is 8 or more feet</t>
  </si>
  <si>
    <t>A development density of less than 0.25 acre lots may help offset the additional cost per lot due to the 0-4 depth to lime stone when installing LPS</t>
  </si>
  <si>
    <t>A development density of less than 0.25 acre lots will not impact the construction of LPS when the depth to lime stone is 4-8 feet</t>
  </si>
  <si>
    <t>A development density of less than 0.25 acre lots will not impact the construction of LPS when the depth to lime stone is 8 or more feet</t>
  </si>
  <si>
    <t>A development density of 0.25-0.50 acre lots may help offset the additional cost per lot due to the 0-4 depth to lime stone when installing LPS</t>
  </si>
  <si>
    <t>A development density of 0.25-0.50 acre lots will not impact the construction of LPS when the depth to lime stone is 4-8 feet</t>
  </si>
  <si>
    <t>A development density of 0.25-0.50 acre lots will not impact the construction of LPS when the depth to lime stone is 8 or more feet</t>
  </si>
  <si>
    <t>A development density of 0.50-1.00 acre lots may help offset the additional cost per lot due to the 0-4 depth to lime stone when installing LPS</t>
  </si>
  <si>
    <t>A development density of 0.50-1.00 acre lots will not impact the construction of LPS when the depth to lime stone is 4-8 feet</t>
  </si>
  <si>
    <t>A development density of 0.50-1.00 acre lots will not impact the construction of LPS when the depth to lime stone is 8 or more feet</t>
  </si>
  <si>
    <t>A development density of 1-3 acre lots may increase the cost per lot when constructing LPS with a depth to lime stone of 0-4 feet</t>
  </si>
  <si>
    <t>A development density of 1-3 acre lots will not impact the construction of LPS when the depth to lime stone is 4-8 feet</t>
  </si>
  <si>
    <t>A development density of 1-3 acre lots will not impact the construction of LPS when the depth to lime stone is 8 or more feet</t>
  </si>
  <si>
    <t>A development density of 3-acre or more lots may increase the cost per lot when constructing LPS with a depth to lime stone of 0-4 feet</t>
  </si>
  <si>
    <t>A development density of 3-acre or more lots will not impact the construction of LPS when the depth to lime stone is 4-8 feet</t>
  </si>
  <si>
    <t>A development density of 3-acre or more lots will not impact the construction of LPS when the depth to lime stone is 8 or more feet</t>
  </si>
  <si>
    <t>When the development density consists of 1-3 acre lots, replacement of the sewer with LPS may not be economically feasible if the existing gravity sewer is in fair condition</t>
  </si>
  <si>
    <t>Regardless of the development density, if the existing gravity sewer is in good condition, no replacement should be considered</t>
  </si>
  <si>
    <t>Regardless of the development density, if the existing gravity sewer is in excellent condition, no replacement should be considered</t>
  </si>
  <si>
    <t>A development density of 0.50-1.00 acre lots may make the construction of LPS as a replacement option affordable if the existing gravity sewer is in poor condition</t>
  </si>
  <si>
    <t>A development density of 0.25-0.50 acre lots may make the construction of LPS as a replacement option affordable if the existing gravity sewer is in poor condition</t>
  </si>
  <si>
    <t>A development density of less than 0.25 acre lots may make the construction of LPS as a replacement option affordable if the existing gravity sewer is in poor condition</t>
  </si>
  <si>
    <t>A development density of 1-3 acre lots may make the construction of LPS as a replacement option more affordable than other sewer options if the existing gravity sewer is in poor condition</t>
  </si>
  <si>
    <t>A development density of 3-acre or more lots may make the construction of LPS as a replacement option more affordable than other sewer options if the existing gravity sewer is in poor condition</t>
  </si>
  <si>
    <t>When the development density consists of 3-acre or more lots, replacement of the sewer with LPS may not be economically feasible if the existing gravity sewer is in fair condition</t>
  </si>
  <si>
    <t>A development density of less than 0.25 acre lots may make the construction of LPS as a replacement option affordable if the existing gravity sewer is in fair condition</t>
  </si>
  <si>
    <t>A development density of 0.25-0.50 acre lots may make the construction of LPS as a replacement option affordable if the existing gravity sewer is in fair condition</t>
  </si>
  <si>
    <t>A development density of 0.50-1.00 acre lots may make the construction of LPS as a replacement option affordable if the existing gravity sewer is in fair condition</t>
  </si>
  <si>
    <t>A development density of less than 0.25 acre lots will not have an impact on the construction of LPS in a profile 1 neighborhood</t>
  </si>
  <si>
    <t>A development density of less than 0.25 acre lots will not have an impact on the construction of LPS in a profile 2 neighborhood</t>
  </si>
  <si>
    <t>A development density of less than 0.25 acre lots may help lower the cost per lot for construction of LPS in a profile 3 neighborhood</t>
  </si>
  <si>
    <t>A development density of less than 0.25 acre lots will lower the cost per lot lot for construction of LPS in a profile 4 neighborhood</t>
  </si>
  <si>
    <t>A development density of 0.25-0.50 acre lots will not have an impact on the construction of LPS in a profile 1 neighborhood</t>
  </si>
  <si>
    <t>A development density of 0.25-0.50 acre lots will not have an impact on the construction of LPS in a profile 2 neighborhood</t>
  </si>
  <si>
    <t>A development density of 0.25-0.50 acre lots may help lower the cost per lot for construction of LPS in a profile 3 neighborhood</t>
  </si>
  <si>
    <t>A development density of 0.25-0.50 acre lots will lower the cost per lot lot for construction of LPS in a profile 4 neighborhood</t>
  </si>
  <si>
    <t>A development density of 0.50-1.00 acre lots will not have an impact on the construction of LPS in a profile 1 neighborhood</t>
  </si>
  <si>
    <t>A development density of 0.50-1.00 acre lots will not have an impact on the construction of LPS in a profile 2 neighborhood</t>
  </si>
  <si>
    <t>A development density of 0.50-1.00 acre lots may help lower the cost per lot for construction of LPS in a profile 3 neighborhood</t>
  </si>
  <si>
    <t>A development density of 0.50-1.00 acre lots may help lower the cost per lot for construction of LPS in a profile 4 neighborhood</t>
  </si>
  <si>
    <t>A development density of 1-3 acre lots may increase the cost per lot for construction of LPS in a profile 3 neighborhood</t>
  </si>
  <si>
    <t>A development density of 1-3 acre lots will increase the cost per lot lot for construction of LPS in a profile 4 neighborhood</t>
  </si>
  <si>
    <t>A development density of 3-acre or more lots may increase the cost per lot for construction of LPS in a profile 3 neighborhood</t>
  </si>
  <si>
    <t>A development density of 3-acre or more lots will increase the cost per lot lot for construction of LPS in a profile 4 neighborhood</t>
  </si>
  <si>
    <t>A development density of 3-acre or more lots will not have an impact on the construction of LPS in a profile 1 neighborhood</t>
  </si>
  <si>
    <t>A development density of 3-acre or more lots will not have an impact on the construction of LPS in a profile 2 neighborhood</t>
  </si>
  <si>
    <t>A development density of 1-3 acre lots will not have an impact on the construction of LPS in a profile 1 neighborhood</t>
  </si>
  <si>
    <t>A development density of 1-3 acre lots will not have an impact on the construction of LPS in a profile 2 neighborhood</t>
  </si>
  <si>
    <t>An open construction corridor width of 8 or more feet will not additionally impact the construction of LPS and it may be the more attractive replacement option for the existing gravity sewer in poor condition</t>
  </si>
  <si>
    <t>An open construction corridor width of 3-8 feet will not additionally impact the construction of LPS and it may be the more attractive replacement option for the existing gravity sewer in poor condition</t>
  </si>
  <si>
    <t>The existing gravity sewer being in poor condition has no impact on the construction of LPS in sandy soil conditions</t>
  </si>
  <si>
    <t>The existing gravity sewer being in poor condition has no impact on the construction of LPS in sand/clay soil conditions</t>
  </si>
  <si>
    <t>The existing gravity sewer being in fair condition has no impact on the construction of LPS in sandy soil conditions</t>
  </si>
  <si>
    <t>The existing gravity sewer being in fair condition has no impact on the construction of LPS in sand/clay soil conditions</t>
  </si>
  <si>
    <t>The existing gravity sewer being in poor condition has no impact on the construction of LPS in rocky soil conditions</t>
  </si>
  <si>
    <t>The existing gravity sewer being in fair condition has no impact on the construction of LPS in rocky soil conditions</t>
  </si>
  <si>
    <t>The existing gravity sewer being in poor condition has no impact on the construction of LPS when the depth to hard rock is 0-4 feet</t>
  </si>
  <si>
    <t>The existing gravity sewer being in fair condition has no impact on the construction of LPS when the depth to hard rock is 0-4 feet</t>
  </si>
  <si>
    <t>The existing gravity sewer being in poor condition has no impact on the construction of LPS when the depth to hard rock is 4-8 feet</t>
  </si>
  <si>
    <t>The existing gravity sewer being in fair condition has no impact on the construction of LPS when the depth to hard rock is 4-8 feet</t>
  </si>
  <si>
    <t>The existing gravity sewer being in poor condition has no impact on the construction of LPS when the depth to hard rock is 8 or more feet</t>
  </si>
  <si>
    <t>The existing gravity sewer being in fair condition has no impact on the construction of LPS when the depth to hard rock is 8 or more feet</t>
  </si>
  <si>
    <t>With a profile 1 neighborhood, there will be no impact on LPS installation with an open corridor of 0-3 feet wide</t>
  </si>
  <si>
    <t>With a profile 1 neighborhood, there will be no impact on LPS installation with an open corridor of 3-8 feet wide</t>
  </si>
  <si>
    <t>With a profile 1 neighborhood, there will be no impact on LPS installation with an open corridor of 8 or more feet wide</t>
  </si>
  <si>
    <t>With a profile 2 neighborhood, there will be no impact on LPS installation with an open corridor of 0-3 feet wide</t>
  </si>
  <si>
    <t>With a profile 2 neighborhood, there will be no impact on LPS installation with an open corridor of 3-8 feet wide</t>
  </si>
  <si>
    <t>With a profile 2 neighborhood, there will be no impact on LPS installation with an open corridor of 8 or more feet wide</t>
  </si>
  <si>
    <t>With a profile 3 neighborhood, the cost of LPS may increase with an open construction corridor of 0-3 feet wide</t>
  </si>
  <si>
    <t>With a profile 3 neighborhood, the cost of LPS may increase with an open construction corridor of 3-8 feet wide</t>
  </si>
  <si>
    <t>With a profile 3 neighborhood, the cost of LPS may increase with an open construction corridor of 8 or more feet wide</t>
  </si>
  <si>
    <t>The characteristic of the neighborhood will have no impact on the installation of LPS, regardless of the soil type</t>
  </si>
  <si>
    <t>The characteristic of the neighborhood will not affect the construction of LPS at this depth to hard rock</t>
  </si>
  <si>
    <t>A neighborhood characteristic of profile 1 will not impact LPS installation when the depth to hard rock is 0-4 feet</t>
  </si>
  <si>
    <t>A neighborhood characteristic of profile 2 will not impact LPS installation when the depth to hard rock is 0-4 feet</t>
  </si>
  <si>
    <t>A neighborhood characteristic of profile 3 may result in additional restoration for LPS installation when the depth to hard rock is 0-4 feet</t>
  </si>
  <si>
    <t>A neighborhood characteristic of profile 4 will result in additional restoration for LPS installation when the depth to hard rock is 0-4 feet</t>
  </si>
  <si>
    <t>A neighborhood characteristic of profile 4 will result in additional restoration for LPS installation when the depth to lime stone is 0-4 feet</t>
  </si>
  <si>
    <t>The characteristic of the neighborhood will not affect the construction of LPS at this depth to lime stone</t>
  </si>
  <si>
    <t>A neighborhood characteristic of profile 1 will not impact LPS installation when the depth to lime stone is 0-4 feet</t>
  </si>
  <si>
    <t>A neighborhood characteristic of profile 2 will not impact LPS installation when the depth to lime stone is 0-4 feet</t>
  </si>
  <si>
    <t>A neighborhood characteristic of profile 3 may result in additional restoration for LPS installation when the depth to lime stone is 0-4 feet</t>
  </si>
  <si>
    <t>A depth of hard rock of 8 or more feet should not increase the difficulty of installing LPS when the depth to lime stone is 0-4 feet</t>
  </si>
  <si>
    <t>A depth of hard rock of 8 or more feet should not increase the difficulty of installing LPS when the depth to lime stone is 4-8 feet</t>
  </si>
  <si>
    <t>A depth of hard rock of 8 or more feet will not increase the difficulty of installing LPS when the depth to lime stone is 8 or more feet</t>
  </si>
  <si>
    <t>The neighborhood profile does not matter when the gravity sewer is in good condition, as a replacement would not be a good use of funds</t>
  </si>
  <si>
    <t>A profile 3 neighborhood may increase the cost of utilizing LPS to replace existing gravity sewer in poor condition</t>
  </si>
  <si>
    <t>A profile 4 neighborhood will increase the cost of utilizing LPS to replace existing gravity sewer in poor condition</t>
  </si>
  <si>
    <t>A profile 2 neighborhood may decrease the cost of utilizing LPS to replace existing gravity sewer in poor condition</t>
  </si>
  <si>
    <t>A profile 1 neighborhood will decrease the cost of utilizing LPS to replace existing gravity sewer in poor condition</t>
  </si>
  <si>
    <t>A profile 3 neighborhood may increase the cost of utilizing LPS to replace existing gravity sewer in fair condition, so the user may want to consider avoiding replacement</t>
  </si>
  <si>
    <t>A profile 4 neighborhood will increase the cost of utilizing LPS to replace existing gravity sewer in fair condition, so the user may want to consider avoiding replacement</t>
  </si>
  <si>
    <t>A profile 1 neighborhood will decrease the cost of utilizing LPS to replace existing gravity sewer in fair condition</t>
  </si>
  <si>
    <t>A profile 2 neighborhood may decrease the cost of utilizing LPS to replace existing gravity sewer in fair condition, but the user should consider not pursuing a replacement</t>
  </si>
  <si>
    <t>A profile 1 neighborhood will have no additional impact on the installation of LPS with a development density consisting of 3-acre or more lots</t>
  </si>
  <si>
    <t>A profile 1 neighborhood will have no additional impact on the installation of LPS with a development density consisting of 1-3 acre lots</t>
  </si>
  <si>
    <t>With a profile 1 neighborhood, the expense of constructing LPS may be further reduced when the development density consists of 0.5-1.0 acre lots</t>
  </si>
  <si>
    <t>With a profile 1 neighborhood, the expense of constructing LPS may be further reduced when the development density consists of 0.25-0.50 acre lots</t>
  </si>
  <si>
    <t>With a profile 1 neighborhood, the expense of constructing LPS may be further reduced when the development density consists of 0-0.25 acre lots</t>
  </si>
  <si>
    <t>With a profile 2 neighborhood, the expense of constructing LPS may be further reduced when the development density consists of 0-0.25 acre lots</t>
  </si>
  <si>
    <t>With a profile 2 neighborhood, the expense of constructing LPS may be further reduced when the development density consists of 0.25-0.50 acre lots</t>
  </si>
  <si>
    <t>With a profile 2 neighborhood, the expense of constructing LPS may be further reduced when the development density consists of 0.5-1.0 acre lots</t>
  </si>
  <si>
    <t>A profile 2 neighborhood will have no additional impact on the installation of LPS with a development density consisting of 1-3 acre lots</t>
  </si>
  <si>
    <t>A profile 2 neighborhood will have no additional impact on the installation of LPS with a development density consisting of 3-acre or more lots</t>
  </si>
  <si>
    <t>With a profile 3 neighborhood, the expense of constructing LPS may increase when the development density consists of 0-0.25 acre lots</t>
  </si>
  <si>
    <t>With a profile 3 neighborhood, the expense of constructing LPS may increase when the development density consists of 0.25-0.50 acre lots</t>
  </si>
  <si>
    <t>When lime stone is at a depth of 0-4 feet, it will increase the difficulty of installing LPS when the depth to hard rock is 4-8 feet</t>
  </si>
  <si>
    <t>When lime stone is at a depth of 0-4 feet, it will increase the difficulty of installing LPS when the depth to hard rock is 8 or more feet</t>
  </si>
  <si>
    <t>When lime stone is at a depth of 0-4 feet, it will substantially increase the difficulty of installing LPS when the depth to hard rock is 0-4 feet</t>
  </si>
  <si>
    <t>Lime stone at a depth of 4-8 feet will not impact the installation of LPS when the depth to hard rock is 0-4 feet</t>
  </si>
  <si>
    <t>Lime stone at a depth of 4-8 feet will not impact the installation of LPS when the depth to hard rock is 4-8 feet</t>
  </si>
  <si>
    <t>Lime stone at a depth of 4-8 feet will not impact the installation of LPS when the depth to hard rock is 8 or more feet</t>
  </si>
  <si>
    <t>Lime stone at a depth of 8 or more feet will not impact the installation of LPS when the depth to hard rock is 0-4 feet</t>
  </si>
  <si>
    <t>Lime stone at a depth of 8 or more feet will not impact the installation of LPS when the depth to hard rock is 4-8 feet</t>
  </si>
  <si>
    <t>Lime stone at a depth of 8 or more feet will not impact the installation of LPS when the depth to hard rock is 8 or more feet</t>
  </si>
  <si>
    <t>A sandy soil type will provide an ideal medium to utilize LPS for the replacement of gravity sewer in poor condition</t>
  </si>
  <si>
    <t>A sandy soil type will provide a difficult medium to utilize LPS for the replacement of gravity sewer in poor condition</t>
  </si>
  <si>
    <t>A sandy soil type will provide a less than ideal medium to utilize LPS for the replacement of gravity sewer in poor condition</t>
  </si>
  <si>
    <t>A sandy soil type will provide a difficult medium to utilize LPS for the replacement of gravity sewer in fair condition, so the user may want to consider avoiding a replacement</t>
  </si>
  <si>
    <t>A sandy soil type will provide a less than ideal medium to utilize LPS for the replacement of gravity sewer in fair condition, so the user may want to consider avoiding a replacement</t>
  </si>
  <si>
    <t>A depth to hard rock of 8 or more feet will not impact the utilization of LPS to replace existing gravity sewer</t>
  </si>
  <si>
    <t>A depth to hard rock of 4-8 feet will not impact the utilization of LPS to replace existing gravity sewer</t>
  </si>
  <si>
    <t>Regardless of the depth to hard rock, sewer in good condition should not be replaced at this time</t>
  </si>
  <si>
    <t>Regardless of the depth to hard rock, sewer in excellent condition should not be replaced at this time</t>
  </si>
  <si>
    <t>The neighborhood profile does not matter when the gravity sewer is in excellent condition, as a replacement would not be a good use of funds</t>
  </si>
  <si>
    <t>Regardless of the depth to lime stone, sewer in good condition should not be replaced at this time</t>
  </si>
  <si>
    <t>Regardless of the depth to lime stone, sewer in excellent condition should not be replaced at this time</t>
  </si>
  <si>
    <t>A depth to hard rock of 0-4 feet will present difficulty when utilizing LPS to replace existing gravity sewer in poor condition</t>
  </si>
  <si>
    <t>A depth to hard rock of 0-4 feet will present difficulty when utilizing LPS to replace existing gravity sewer in fair condition, therefore the user may want to consider no replacement</t>
  </si>
  <si>
    <t>A depth to lime stone of 4-8 feet will not impact the utilization of LPS to replace existing gravity sewer</t>
  </si>
  <si>
    <t>A depth to lime stone of 8 or more feet will not impact the utilization of LPS to replace existing gravity sewer</t>
  </si>
  <si>
    <t>A depth to lime stone of 0-4 feet will present difficulty when utilizing LPS to replace existing gravity sewer in poor condition</t>
  </si>
  <si>
    <t>A depth to lime stone of 0-4 feet will present difficulty when utilizing LPS to replace existing gravity sewer in fair condition, therefore the user may want to consider no replacement</t>
  </si>
  <si>
    <t>Rocky soil will make the installation of LPS more costly per lot when the development density consists of 0-0.25 acre lots</t>
  </si>
  <si>
    <t>Rocky soil will make the installation of LPS even more costly per lot when the development density consists of 1-3 acre lots</t>
  </si>
  <si>
    <t>Rocky soil will make the installation of LPS even more costly per lot when the development density consists of 3-acre or more lots</t>
  </si>
  <si>
    <t>Rocky soil will make the installation of LPS more costly per lot when the development density consists of 0.5-1.0 acre lots</t>
  </si>
  <si>
    <t>Rocky soil will make the installation of LPS more costly per lot when the development density consists of 0.25-0.50 acre lots</t>
  </si>
  <si>
    <t>Sandy soil will not impact the installation of LPS when the development density consists of 0-0.25 acre lots</t>
  </si>
  <si>
    <t>Sandy soil will not impact the installation of LPS when the development density consists of 3-acre or more lots</t>
  </si>
  <si>
    <t>Sandy soil will not impact the installation of LPS when the development density consists of 0.25-0.50 acre lots</t>
  </si>
  <si>
    <t>Sandy soil will not impact the installation of LPS when the development density consists of 0.5-1.0 acre lots</t>
  </si>
  <si>
    <t>Sandy soil will not impact the installation of LPS when the development density consists of 1-3 acre lots</t>
  </si>
  <si>
    <t>Sand/clay soil will not impact the installation of LPS when the development density consists of 0-0.25 acre lots</t>
  </si>
  <si>
    <t>Sand/clay soil will not impact the installation of LPS when the development density consists of 0.25-0.50 acre lots</t>
  </si>
  <si>
    <t>Sand/clay soil will not impact the installation of LPS when the development density consists of 0.5-1.0 acre lots</t>
  </si>
  <si>
    <t>Sand/clay soil will not impact the installation of LPS when the development density consists of 1-3 acre lots</t>
  </si>
  <si>
    <t>Sand/clay soil will not impact the installation of LPS when the development density consists of 3-acre or more lots</t>
  </si>
  <si>
    <t>A depth to hard rock of 0-4 feet will increase the cost per lot for installation of LPS with a development density consisting of 0-0.25 acre lots</t>
  </si>
  <si>
    <t>A depth to hard rock of 0-4 feet will increase the cost per lot for installation of LPS with a development density consisting of 0.25-0.50 acre lots</t>
  </si>
  <si>
    <t>A depth to hard rock of 0-4 feet will increase the cost per lot for installation of LPS with a development density consisting of 0.5-1.0 acre lots</t>
  </si>
  <si>
    <t>A depth to hard rock of 0-4 feet will increase the cost per lot for installation of LPS with a development density consisting of 1-3 acre lots</t>
  </si>
  <si>
    <t>A depth to hard rock of 0-4 feet will increase the cost per lot for installation of LPS with a development density consisting of 3-acre or more lots</t>
  </si>
  <si>
    <t>A depth to hard rock of 4-8 feet will not impact the installation of LPS with a development density consisting of 0-0.25 acre lots</t>
  </si>
  <si>
    <t>A depth to hard rock of 4-8 feet will not impact the installation of LPS with a development density consisting of 0.25-0.50 acre lots</t>
  </si>
  <si>
    <t>A depth to hard rock of 4-8 feet will not impact the installation of LPS with a development density consisting of 0.5-1.0 acre lots</t>
  </si>
  <si>
    <t>A depth to hard rock of 4-8 feet will not impact the installation of LPS with a development density consisting of 1-3 acre lots</t>
  </si>
  <si>
    <t>A depth to hard rock of 4-8 feet will not impact the installation of LPS with a development density consisting of 3-acre or more lots</t>
  </si>
  <si>
    <t>A depth to hard rock of 8 or more feet will not impact the installation of LPS with a development density consisting of 0-0.25 acre lots</t>
  </si>
  <si>
    <t>A depth to hard rock of 8 or more feet will not impact the installation of LPS with a development density consisting of 0.25-0.50 acre lots</t>
  </si>
  <si>
    <t>A depth to hard rock of 8 or more feet will not impact the installation of LPS with a development density consisting of 0.5-1.0 acre lots</t>
  </si>
  <si>
    <t>A depth to hard rock of 8 or more feet will not impact the installation of LPS with a development density consisting of 1-3 acre lots</t>
  </si>
  <si>
    <t>A depth to hard rock of 8 or more feet will not impact the installation of LPS with a development density consisting of 3-acre or more lots</t>
  </si>
  <si>
    <t>A depth to lime stone of 0-4 feet will increase the cost per lot for installation of LPS with a development density consisting of 0-0.25 acre lots</t>
  </si>
  <si>
    <t>A depth to lime stone of 0-4 feet will increase the cost per lot for installation of LPS with a development density consisting of 0.25-0.50 acre lots</t>
  </si>
  <si>
    <t>A depth to lime stone of 0-4 feet will increase the cost per lot for installation of LPS with a development density consisting of 0.5-1.0 acre lots</t>
  </si>
  <si>
    <t>A depth to lime stone of 0-4 feet will increase the cost per lot for installation of LPS with a development density consisting of 1-3 acre lots</t>
  </si>
  <si>
    <t>A depth to lime stone of 0-4 feet will increase the cost per lot for installation of LPS with a development density consisting of 3-acre or more lots</t>
  </si>
  <si>
    <t>A depth to lime stone of 4-8 feet will not impact the installation of LPS with a development density consisting of 0-0.25 acre lots</t>
  </si>
  <si>
    <t>A depth to lime stone of 4-8 feet will not impact the installation of LPS with a development density consisting of 0.25-0.50 acre lots</t>
  </si>
  <si>
    <t>A depth to lime stone of 4-8 feet will not impact the installation of LPS with a development density consisting of 0.5-1.0 acre lots</t>
  </si>
  <si>
    <t>A depth to lime stone of 4-8 feet will not impact the installation of LPS with a development density consisting of 1-3 acre lots</t>
  </si>
  <si>
    <t>A depth to lime stone of 4-8 feet will not impact the installation of LPS with a development density consisting of 3-acre or more lots</t>
  </si>
  <si>
    <t>A depth to lime stone of 8 or more feet will not impact the installation of LPS with a development density consisting of 0-0.25 acre lots</t>
  </si>
  <si>
    <t>A depth to lime stone of 8 or more feet will not impact the installation of LPS with a development density consisting of 0.25-0.50 acre lots</t>
  </si>
  <si>
    <t>A depth to lime stone of 8 or more feet will not impact the installation of LPS with a development density consisting of 0.5-1.0 acre lots</t>
  </si>
  <si>
    <t>A depth to lime stone of 8 or more feet will not impact the installation of LPS with a development density consisting of 1-3 acre lots</t>
  </si>
  <si>
    <t>A depth to lime stone of 8 or more feet will not impact the installation of LPS with a development density consisting of 3-acre or more lots</t>
  </si>
  <si>
    <t>A sandy soil type will not have an impact on the construction of LPS in a profile 1 neighborhood</t>
  </si>
  <si>
    <t>A sandy soil type will not have an impact on the construction of LPS in a profile 2 neighborhood</t>
  </si>
  <si>
    <t>A sandy soil type will not have an impact on the construction of LPS in a profile 3 neighborhood</t>
  </si>
  <si>
    <t>A sandy soil type will not have an impact on the construction of LPS in a profile 4 neighborhood</t>
  </si>
  <si>
    <t>A sand/clay soil type will not have an impact on the construction of LPS in a profile 1 neighborhood</t>
  </si>
  <si>
    <t>A sand/clay soil type will not have an impact on the construction of LPS in a profile 2 neighborhood</t>
  </si>
  <si>
    <t>A sand/clay soil type will not have an impact on the construction of LPS in a profile 3 neighborhood</t>
  </si>
  <si>
    <t>A sand/clay soil type may impact costs for the construction of LPS in a profile 4 neighborhood</t>
  </si>
  <si>
    <t>A rocky soil type will negatively impact the cost of constructing LPS in a profile 1 neighborhood</t>
  </si>
  <si>
    <t>A rocky soil type will strongly impact the cost of constructing LPS in a profile 4 neighborhood</t>
  </si>
  <si>
    <t>A rocky soil type will strongly impact the cost of constructing LPS in a profile 3 neighborhood</t>
  </si>
  <si>
    <t>A rocky soil type will negatively impact the cost of constructing LPS in a profile 2 neighborhood</t>
  </si>
  <si>
    <t>A depth to hard rock of 0-4 feet will increase the cost of utilizing LPS in a profile 1 neighborhood</t>
  </si>
  <si>
    <t>A depth to hard rock of 0-4 feet will increase the cost of utilizing LPS in a profile 2 neighborhood</t>
  </si>
  <si>
    <t>A depth to hard rock of 0-4 feet will increase the cost of utilizing LPS in a profile 3 neighborhood</t>
  </si>
  <si>
    <t>A depth to hard rock of 4-8 feet will have no impact on the installation of LPS in a profile 1 neighborhood</t>
  </si>
  <si>
    <t>A depth to hard rock of 8 or more feet will have no impact on the installation of LPS in a profile 1 neighborhood</t>
  </si>
  <si>
    <t>A depth to hard rock of 4-8 feet will have no impact on the installation of LPS in a profile 2 neighborhood</t>
  </si>
  <si>
    <t>A depth to hard rock of 4-8 feet will have no impact on the installation of LPS in a profile 3 neighborhood</t>
  </si>
  <si>
    <t>A depth to hard rock of 4-8 feet will have no impact on the installation of LPS in a profile 4 neighborhood</t>
  </si>
  <si>
    <t>A depth to hard rock of 8 or more feet will have no impact on the installation of LPS in a profile 2 neighborhood</t>
  </si>
  <si>
    <t>A depth to hard rock of 8 or more feet will have no impact on the installation of LPS in a profile 3 neighborhood</t>
  </si>
  <si>
    <t>A depth to hard rock of 8 or more feet will have no impact on the installation of LPS in a profile 4 neighborhood</t>
  </si>
  <si>
    <t>A depth to lime stone of 0-4 feet will increase the cost of utilizing LPS in a profile 1 neighborhood</t>
  </si>
  <si>
    <t>A depth to lime stone of 0-4 feet will increase the cost of utilizing LPS in a profile 2 neighborhood</t>
  </si>
  <si>
    <t>A depth to lime stone of 0-4 feet will increase the cost of utilizing LPS in a profile 3 neighborhood</t>
  </si>
  <si>
    <t>A depth to lime stone of 4-8 feet will have no impact on the installation of LPS in a profile 1 neighborhood</t>
  </si>
  <si>
    <t>A depth to lime stone of 4-8 feet will have no impact on the installation of LPS in a profile 2 neighborhood</t>
  </si>
  <si>
    <t>A depth to lime stone of 4-8 feet will have no impact on the installation of LPS in a profile 3 neighborhood</t>
  </si>
  <si>
    <t>A depth to lime stone of 4-8 feet will have no impact on the installation of LPS in a profile 4 neighborhood</t>
  </si>
  <si>
    <t>A depth to lime stone of 8 or more feet will have no impact on the installation of LPS in a profile 1 neighborhood</t>
  </si>
  <si>
    <t>A depth to lime stone of 8 or more feet will have no impact on the installation of LPS in a profile 2 neighborhood</t>
  </si>
  <si>
    <t>A depth to lime stone of 8 or more feet will have no impact on the installation of LPS in a profile 3 neighborhood</t>
  </si>
  <si>
    <t>A depth to lime stone of 8 or more feet will have no impact on the installation of LPS in a profile 4 neighborhood</t>
  </si>
  <si>
    <t>An open construction corridor width of 0-3 feet will make dewatering efforts for constructing gravity sewer difficult when the water table is 0-5 feet deep</t>
  </si>
  <si>
    <t>An open construction corridor width of 0-3 feet will make dewatering efforts for constructing gravity sewer difficult when the water table is 5-12 feet deep</t>
  </si>
  <si>
    <t>An open construction corridor width of 3-8 feet may not impact dewatering efforts for constructing gravity sewer when the water table is 0-5 feet deep</t>
  </si>
  <si>
    <t>An open construction corridor width of 8 or more feet may make dewatering efforts for constructing gravity sewer difficult when the water table is 12 or more feet deep</t>
  </si>
  <si>
    <t>An open construction corridor width of 8 or more feet will not impact dewatering efforts for constructing gravity sewer when the water table is 0-5 feet deep</t>
  </si>
  <si>
    <t>An open construction corridor width of 8 or more feet will not impact dewatering efforts for constructing gravity sewer when the water table is 5-12 feet deep</t>
  </si>
  <si>
    <t>An open construction corridor width of 3-8 feet may make dewatering efforts for constructing gravity sewer difficult when the water table is 5-12 feet deep</t>
  </si>
  <si>
    <t>An open construction corridor width of 3-8 feet will make dewatering efforts for constructing gravity sewer difficult when the water table is 12 or more feet deep</t>
  </si>
  <si>
    <t>An open construction corridor width of 0-3 feet will make dewatering efforts for constructing gravity sewer difficult when the water table is 12 or more feet deep</t>
  </si>
  <si>
    <t>A water table depth of 5-12 feet will make the installation of gravity sewer more difficult when the construction corridor is 0-3 feet wide</t>
  </si>
  <si>
    <t>A water table depth of 0-5 feet will make the installation of gravity sewer more difficult when the construction corridor is 0-3 feet wide</t>
  </si>
  <si>
    <t>A water table depth of 0-5 feet may make the installation of gravity sewer more difficult when the construction corridor is 3-8 feet wide</t>
  </si>
  <si>
    <t>A water table depth of 0-5 feet will not make the installation of gravity sewer more difficult when the construction corridor is 8 or more feet wide</t>
  </si>
  <si>
    <t>A water table depth of 12 or more feet may make the installation of gravity sewer more difficult when the construction corridor is 0-3 feet wide</t>
  </si>
  <si>
    <t>A water table depth of 12 or more feet will not make the installation of gravity sewer more difficult when the construction corridor is 3-8 feet wide</t>
  </si>
  <si>
    <t>A water table depth of 5-12 feet may make the installation of gravity sewer more difficult when the construction corridor is 3-8 feet wide</t>
  </si>
  <si>
    <t>A water table depth of 5-12 feet will not make the installation of gravity sewer more difficult when the construction corridor is 8 or more feet wide</t>
  </si>
  <si>
    <t>A water table depth of 12 or more feet will not make the installation of gravity sewer more difficult when the construction corridor is 8 or more feet wide</t>
  </si>
  <si>
    <t>A water table depth of 0-5 feet will require additional dewatering to install gravity sewer in sandy soil</t>
  </si>
  <si>
    <t>A water table depth of 12 or more feet may require additional dewatering to install gravity sewer in sandy soil</t>
  </si>
  <si>
    <t>A water table depth of 0-5 feet may require additional dewatering to install gravity sewer in sand/clay soil</t>
  </si>
  <si>
    <t>A water table depth of 5-12 feet may require additional dewatering to install gravity sewer in sand/clay soil</t>
  </si>
  <si>
    <t>A water table depth of 12 or more feet may require additional dewatering to install gravity sewer in sand/clay soil</t>
  </si>
  <si>
    <t>A water table depth of 0-5 feet will not affect the installation of gravity sewer in rocky soil</t>
  </si>
  <si>
    <t>A water table depth of 5-12 feet will not affect the installation of gravity sewer in rocky soil</t>
  </si>
  <si>
    <t>A water table depth of 12 or more feet will not affect the installation of gravity sewer in rocky soil</t>
  </si>
  <si>
    <t>A water table depth of 0-5 feet will not make the construction of gravity sewer more difficult when the depth to hard rock is 0-4 feet</t>
  </si>
  <si>
    <t>A water table depth of 5-12 feet will not make the construction of gravity sewer more difficult when the depth to hard rock is 0-4 feet</t>
  </si>
  <si>
    <t>A water table depth of 12 or more feet will not make the construction of gravity sewer more difficult when the depth to hard rock is 0-4 feet</t>
  </si>
  <si>
    <t>A water table depth of 0-5 feet will not make the construction of gravity sewer more difficult when the depth to hard rock is 4-8 feet</t>
  </si>
  <si>
    <t>A water table depth of 5-12 feet will not make the construction of gravity sewer more difficult when the depth to hard rock is 4-8 feet</t>
  </si>
  <si>
    <t>A water table depth of 12 or more feet will not make the construction of gravity sewer more difficult when the depth to hard rock is 4-8 feet</t>
  </si>
  <si>
    <t>A water table depth of 0-5 feet will not make the construction of gravity sewer more difficult when the depth to hard rock is 8 or more feet</t>
  </si>
  <si>
    <t>A water table depth of 5-12 feet will not make the construction of gravity sewer more difficult when the depth to hard rock is 8 or more feet</t>
  </si>
  <si>
    <t>A water table depth of 12 or more feet will not make the construction of gravity sewer more difficult when the depth to hard rock is 8 or more feet</t>
  </si>
  <si>
    <t>A water table depth of 0-5 feet will not make the construction of gravity sewer more difficult when the depth to lime stone is 0-4 feet</t>
  </si>
  <si>
    <t>A water table depth of 0-5 feet will not make the construction of gravity sewer more difficult when the depth to lime stone is 4-8 feet</t>
  </si>
  <si>
    <t>A water table depth of 0-5 feet will not make the construction of gravity sewer more difficult when the depth to lime stone is 8 or more feet</t>
  </si>
  <si>
    <t>A water table depth of 5-12 feet will not make the construction of gravity sewer more difficult when the depth to lime stone is 0-4 feet</t>
  </si>
  <si>
    <t>A water table depth of 5-12 feet will not make the construction of gravity sewer more difficult when the depth to lime stone is 4-8 feet</t>
  </si>
  <si>
    <t>A water table depth of 5-12 feet will not make the construction of gravity sewer more difficult when the depth to lime stone is 8 or more feet</t>
  </si>
  <si>
    <t>A water table depth of 12 or more feet will not make the construction of gravity sewer more difficult when the depth to lime stone is 0-4 feet</t>
  </si>
  <si>
    <t>A water table depth of 12 or more feet will not make the construction of gravity sewer more difficult when the depth to lime stone is 4-8 feet</t>
  </si>
  <si>
    <t>A water table depth of 12 or more feet will not make the construction of gravity sewer more difficult when the depth to lime stone is 8 or more feet</t>
  </si>
  <si>
    <t>When the existing gravity sewer is in good condition, a replacement should not be considered</t>
  </si>
  <si>
    <t>When the existing gravity sewer is in excellent condition, a replacement should not be considered</t>
  </si>
  <si>
    <t>A water table depth of 0-5 feet will make gravity sewer a less desirable replacement option if the existing gravity sewer is in poor condition</t>
  </si>
  <si>
    <t>A water table depth of 0-5 feet will make gravity sewer a less desirable replacement option if the existing gravity sewer is in fair condition</t>
  </si>
  <si>
    <t>A water table depth of 12 or more feet maymake gravity sewer a less desirable replacement option if the existing gravity sewer is in fair condition</t>
  </si>
  <si>
    <t>A water table depth of 12 or more feet may make gravity sewer a less desirable replacement option if the existing gravity sewer is in poor condition</t>
  </si>
  <si>
    <t>A water table depth of 5-12 feet will make gravity sewer a less desirable replacement option if the existing gravity sewer is in poor condition</t>
  </si>
  <si>
    <t>A water table depth of 5-12 feet will make gravity sewer a less desirable replacement option if the existing gravity sewer is in fair condition</t>
  </si>
  <si>
    <t>A water table of 0-5 feet deep will increase the cost per lot for the construction of gravity sewer in an area with a development density of 1-3 acre-lots</t>
  </si>
  <si>
    <t>A water table of 0-5 feet deep will increase the cost per lot for the construction of gravity sewer in an area with a development density of 3-acre or more lots</t>
  </si>
  <si>
    <t>A water table of 5-12 feet deep will increase the cost per lot for the construction of gravity sewer in an area with a development density of 1-3 acre-lots</t>
  </si>
  <si>
    <t>A water table of 5-12 feet deep will increase the cost per lot for the construction of gravity sewer in an area with a development density of 3-acre or more lots</t>
  </si>
  <si>
    <t>A water table of 12 or more feet deep may increase the cost per lot for the construction of gravity sewer in an area with a development density of 1-3 acre-lots</t>
  </si>
  <si>
    <t>A water table of 12 or more feet deep may increase the cost per lot for the construction of gravity sewer in an area with a development density of 3-acre or more lots</t>
  </si>
  <si>
    <t>A water table of 0-5 feet deep will not impact the cost per lot for the construction of gravity sewer in an area with a development density of 0.00-0.25 acre-lots</t>
  </si>
  <si>
    <t>A water table of 0-5 feet deep will not impact the cost per lot for the construction of gravity sewer in an area with a development density of 0.25-0.50 acre-lots</t>
  </si>
  <si>
    <t>A water table of 5-12 feet deep will not impact the cost per lot for the construction of gravity sewer in an area with a development density of 0.00-0.25 acre-lots</t>
  </si>
  <si>
    <t>A water table of 5-12 feet deep will not impact the cost per lot for the construction of gravity sewer in an area with a development density of 0.25-0.50 acre-lots</t>
  </si>
  <si>
    <t>A water table of 12 or more feet deep will not impact the cost per lot for the construction of gravity sewer in an area with a development density of 0.00-0.25 acre-lots</t>
  </si>
  <si>
    <t>A water table of 12 or more feet deep will not impact the cost per lot for the construction of gravity sewer in an area with a development density of 0.25-0.50 acre-lots</t>
  </si>
  <si>
    <t>A water table of 12 or more feet deep may impact the cost per lot for the construction of gravity sewer in an area with a development density of 0.5-1.0 acre-lots</t>
  </si>
  <si>
    <t>A water table of 0-5 feet deep may impact the cost per lot for the construction of gravity sewer in an area with a development density of 0.5-1.0 acre-lots</t>
  </si>
  <si>
    <t>A water table of 5-12 feet deep may impact the cost per lot for the construction of gravity sewer in an area with a development density of 0.5-1.0 acre-lots</t>
  </si>
  <si>
    <t>A sand/clay soil type may make construction of gravity sewer more difficult when the open construction corridor is only 0-3 feet wide</t>
  </si>
  <si>
    <t>A rocky soil type will make construction of gravity sewer more difficult when the open construction corridor is only 0-3 feet wide</t>
  </si>
  <si>
    <t>A rocky soil type may make construction of gravity sewer more difficult when the open construction corridor is only 3-8 feet wide</t>
  </si>
  <si>
    <t>A rocky soil type may make construction of gravity sewer more difficult when the open construction corridor is only 8 or more feet wide</t>
  </si>
  <si>
    <t>A sandy soil type will make construction of gravity sewer more difficult when the open construction corridor is only 0-3 feet wide</t>
  </si>
  <si>
    <t>A sandy soil type may make construction of gravity sewer more difficult when the open construction corridor is only 3-8 feet wide</t>
  </si>
  <si>
    <t>A sandy soil type will not make the construction of gravity sewer more difficult when the open construction corridor is only 8 or more feet wide</t>
  </si>
  <si>
    <t>A sand/clay soil type will not make construction of gravity sewer more difficult when the open construction corridor is only 3-8 feet wide</t>
  </si>
  <si>
    <t>A sand/clay soil type will not make construction of gravity sewer more difficult when the open construction corridor is only 8 or more feet wide</t>
  </si>
  <si>
    <t>Sandy soils will make dewatering less difficult when installing gravity sewer when the water table is 0-5 feet deep</t>
  </si>
  <si>
    <t>Rocky soils will make dewatering more difficult when installing gravity sewer when the water table is 0-5 feet deep</t>
  </si>
  <si>
    <t>Sandy soils will make dewatering less difficult when installing gravity sewer when the water table is 5-12 feet deep</t>
  </si>
  <si>
    <t>Rocky soils will make dewatering more difficult when installing gravity sewer when the water table is 5-12 feet deep</t>
  </si>
  <si>
    <t>Sandy soils will likely have no impact when installing gravity sewer when the water table is 12 or more feet deep</t>
  </si>
  <si>
    <t>Sand/clay soils will likely have no impact when installing gravity sewer when the water table is 12 or more feet deep</t>
  </si>
  <si>
    <t>Rocky soils will likely have no impact when installing gravity sewer when the water table is 12 or more feet deep</t>
  </si>
  <si>
    <t>Sand/clay soils will not impact dewatering when installing gravity sewer when the water table is 5-12 feet deep</t>
  </si>
  <si>
    <t>Sand/clay soils will not impact dewatering when installing gravity sewer when the water table is 0-5 feet deep</t>
  </si>
  <si>
    <t>A depth to hard rock of 0-4 feet will make dewatering efforts for gravity sewer installation more difficult when the water table is 0-5 feet</t>
  </si>
  <si>
    <t>A depth to hard rock of 0-4 feet may make dewatering efforts for gravity sewer installation more difficult when the water table is 12 or more feet</t>
  </si>
  <si>
    <t>A depth to hard rock of 0-4 feet will make dewatering efforts for gravity sewer installation more difficult when the water table is 5-12 feet</t>
  </si>
  <si>
    <t>A depth to hard rock of 4-8 feet may make dewatering efforts for gravity sewer installation more difficult when the water table is 0-5 feet</t>
  </si>
  <si>
    <t>A depth to hard rock of 4-8 feet will make dewatering efforts for gravity sewer installation more difficult when the water table is 5-12 feet</t>
  </si>
  <si>
    <t>A depth to hard rock of 4-8 feet may make dewatering efforts for gravity sewer installation more difficult when the water table is 12 or more feet</t>
  </si>
  <si>
    <t>A depth to hard rock of 8 or more feet may make dewatering efforts for gravity sewer installation more difficult when the water table is 12 or more feet</t>
  </si>
  <si>
    <t>A depth to hard rock of 8 or more feet will not impact dewatering efforts for gravity sewer installation more difficult when the water table is 0-5 feet</t>
  </si>
  <si>
    <t>A depth to hard rock of 8 or more feet may make dewatering efforts for gravity sewer installation more difficult when the water table is 5-12 feet</t>
  </si>
  <si>
    <t>A depth to lime stone of 0-4 feet will make dewatering efforts for gravity sewer installation more difficult when the water table is 0-5 feet</t>
  </si>
  <si>
    <t>A depth to lime stone of 0-4 feet will make dewatering efforts for gravity sewer installation more difficult when the water table is 5-12 feet</t>
  </si>
  <si>
    <t>A depth to lime stone of 0-4 feet may make dewatering efforts for gravity sewer installation more difficult when the water table is 12 or more feet</t>
  </si>
  <si>
    <t>A depth to lime stone of 4-8 feet may make dewatering efforts for gravity sewer installation more difficult when the water table is 0-5 feet</t>
  </si>
  <si>
    <t>A depth to lime stone of 4-8 feet will make dewatering efforts for gravity sewer installation more difficult when the water table is 5-12 feet</t>
  </si>
  <si>
    <t>A depth to lime stone of 4-8 feet may make dewatering efforts for gravity sewer installation more difficult when the water table is 12 or more feet</t>
  </si>
  <si>
    <t>A depth to lime stone of 8 or more feet will not impact dewatering efforts for gravity sewer installation more difficult when the water table is 0-5 feet</t>
  </si>
  <si>
    <t>A depth to lime stone of 8 or more feet may make dewatering efforts for gravity sewer installation more difficult when the water table is 5-12 feet</t>
  </si>
  <si>
    <t>A depth to lime stone of 8 or more feet may make dewatering efforts for gravity sewer installation more difficult when the water table is 12 or more feet</t>
  </si>
  <si>
    <t>When the existing gravity sewer is in poor condition, gravity sewer as a replacement option would be very expensive when the water table is 0-5 feet deep</t>
  </si>
  <si>
    <t>When the existing gravity sewer is in poor condition, gravity sewer as a replacement option would be expensive when the water table is 5-12 feet deep</t>
  </si>
  <si>
    <t>When the existing gravity sewer is in poor condition, gravity sewer construction would not be impacted when the water table is 12 or more feet deep</t>
  </si>
  <si>
    <t>When the existing gravity sewer is in fair condition, gravity sewer as a replacement option would be very expensive when the water table is 0-5 feet deep</t>
  </si>
  <si>
    <t>When the existing gravity sewer is in fair condition, gravity sewer as a replacement option would be expensive when the water table is 5-12 feet deep</t>
  </si>
  <si>
    <t>When the existing gravity sewer is in fair condition, gravity sewer construction would not be impacted when the water table is 12 or more feet deep</t>
  </si>
  <si>
    <t>A development density of 0.25-0.50 acre lots will not affect LPS construction when the water table is 5-12 feet</t>
  </si>
  <si>
    <t>A development density of 0.25-0.50 acre lots will not affect LPS construction when the water table is 12 or more feet</t>
  </si>
  <si>
    <t>A development density of 0.25-0.50 acre lots will help decrease the cost per lot for dewatering for LPS construction when the water table is 0-5 feet</t>
  </si>
  <si>
    <t>A development density of 0.50-1.00 acre lots will help decrease the cost per lot for dewatering for LPS construction when the water table is 0-5 feet</t>
  </si>
  <si>
    <t>A development density of 0.50-1.00 acre lots will not affect LPS construction when the water table is 5-12 feet</t>
  </si>
  <si>
    <t>A development density of 0.50-1.00 acre lots will not affect LPS construction when the water table is 12 or more feet</t>
  </si>
  <si>
    <t>A development density of 3 or more acre lots will increase the cost per lot for dewatering for LPS construction when the water table is 0-5 feet</t>
  </si>
  <si>
    <t>A development density of 3-acre or more acre lots will not affect LPS construction when the water table is 5-12 feet</t>
  </si>
  <si>
    <t>A development density of 3-acre or more acre lots will not affect LPS construction when the water table is 12 or more feet</t>
  </si>
  <si>
    <t>A development density of less than 0.25 acre lots will help decrease the cost per lot for dewatering for LPS construction when the water table is 0-5 feet</t>
  </si>
  <si>
    <t>A development density of &lt;0.25 acre lots will not affect LPS construction when the water table is 5-12 feet</t>
  </si>
  <si>
    <t>A development density of &lt;0.25 acre lots will not affect LPS construction when the water table is 12 or more feet</t>
  </si>
  <si>
    <t>A development density of less than 0.25 acre lots will help decrease the cost per lot for dewatering for gravity sewer construction when the water table is 0-5 feet</t>
  </si>
  <si>
    <t>A development density of less than 0.25 acre lots will help decrease the cost per lot for dewatering for gravity sewer construction when the water table is 5-12 feet</t>
  </si>
  <si>
    <t>A development density of less than 0.25 acre lots may help decrease the cost per lot for dewatering for gravity sewer construction when the water table is 12 or more feet</t>
  </si>
  <si>
    <t>A development density of 0.25-0.50 acre lots will help decrease the cost per lot for dewatering for gravity construction when the water table is 0-5 feet</t>
  </si>
  <si>
    <t>A development density of 0.25-0.50 acre lots will help decrease the cost per lot for dewatering for gravity sewer construction when the water table is 5-12 feet</t>
  </si>
  <si>
    <t>A development density of 0.25-0.50 acre lots may help decrease the cost per lot for dewatering for gravity sewer construction when the water table is 12 or more feet</t>
  </si>
  <si>
    <t>A development density of 0.50-1.00 acre lots will not impact the cost per lot for dewatering for gravity sewer construction when the water table is 0-5 feet</t>
  </si>
  <si>
    <t>A development density of 0.50-1.00 acre lots will not affect gravity sewer construction when the water table is 5-12 feet</t>
  </si>
  <si>
    <t>A development density of 0.50-1.00 acre lots will not affect gravity sewer construction when the water table is 12 or more feet</t>
  </si>
  <si>
    <t>A development density of 1-3 acre lot will increase the cost per lot for dewatering for gravity sewer construction when the water table is 0-5 feet</t>
  </si>
  <si>
    <t>A development density of 1-3 acre lots will increase the cost per lot for dewatering for gravity sewer construction when the water table is 5-12 feet</t>
  </si>
  <si>
    <t>A development density of 1-3 acre lots may increase the cost per lot for dewatering for gravity sewer construction when the water table is 12 or more feet</t>
  </si>
  <si>
    <t>A development density of 3 or more acre lots will increase the cost per lot for dewatering for gravity sewer construction when the water table is 5-12 feet</t>
  </si>
  <si>
    <t>A development density of 3 or more acre lots may increase the cost per lot for dewatering for gravity sewer construction when the water table is 12 or more feet</t>
  </si>
  <si>
    <t>A development density of 3 or more acre lots will increase the cost per lot for dewatering for gravity sewer construction when the water table is 0-5 feet</t>
  </si>
  <si>
    <t>A profile 4 neighborhood will require additional ROW restoration when installing LPS when the water table is 0-5 feet deep due to dewatering</t>
  </si>
  <si>
    <t>With a profile 4 neighborhood, the cost of LPS will increase with an open construction corridor of 0-3 feet wide</t>
  </si>
  <si>
    <t>With a profile 4 neighborhood, the cost of LPS will increase with an open construction corridor of 3-8 feet wide</t>
  </si>
  <si>
    <t>With a profile 4 neighborhood, the cost of LPS will increase with an open construction corridor of 8 or more feet wide</t>
  </si>
  <si>
    <t>With a profile 4 neighborhood, the expense of constructing LPS will increase when the development density consists of 0-0.25 acre lots</t>
  </si>
  <si>
    <t>With a profile 4 neighborhood, the expense of constructing LPS will increase when the development density consists of 0.25-0.50 acre lots</t>
  </si>
  <si>
    <t>A profile 4 neighborhood will likely require additional ROW restoration due to installing gravity sewer with a water table of 0-5 feet deep</t>
  </si>
  <si>
    <t>A profile 4 neighborhood may require additional ROW restoration due to installing gravity sewer with a water table of 12 or more feet deep</t>
  </si>
  <si>
    <t>A profile 4 neighborhood will likely require additional ROW restoration due to installing gravity sewer with a water table of 5-12 feet deep</t>
  </si>
  <si>
    <t>A profile 3 neighborhood may require additional ROW restoration due to installing gravity sewer with a water table of 0-5 feet deep</t>
  </si>
  <si>
    <t>A profile 3 neighborhood may require additional ROW restoration due to installing gravity sewer with a water table of 5-12 feet deep</t>
  </si>
  <si>
    <t>A profile 3 neighborhood may require additional ROW restoration due to installing gravity sewer with a water table of 12 or more feet deep</t>
  </si>
  <si>
    <t>A profile 2 neighborhood should not additionally impact the installation of gravity sewer when the water table is 0-5 feet deep</t>
  </si>
  <si>
    <t>A profile 2 neighborhood should not additionally impact the installation of gravity sewer when the water table is 12 or more feet deep</t>
  </si>
  <si>
    <t>A profile 2 neighborhood should not additionally impact the installation of gravity sewer when the water table is 5-12 feet deep</t>
  </si>
  <si>
    <t>A profile 1 neighborhood will not additionally impact the installation of gravity sewer when the water table is 0-5 feet deep</t>
  </si>
  <si>
    <t>A profile 1 neighborhood will not additionally impact the installation of gravity sewer when the water table is 5-12 feet deep</t>
  </si>
  <si>
    <t>A profile 1 neighborhood will not additionally impact the installation of gravity sewer when the water table is 12 or more feet deep</t>
  </si>
  <si>
    <t>The neighborhood profile will have no impact on the construction of gravity sewer, regardless of the soil type</t>
  </si>
  <si>
    <t>A profile 1 neighborhood will not have an impact on the installation of gravity sewer when the depth to hard rock is 0-4 feet</t>
  </si>
  <si>
    <t>A profile 1 neighborhood will not have an impact on the installation of gravity sewer when the depth to hard rock is 4-8 feet</t>
  </si>
  <si>
    <t>A profile 1 neighborhood will not have an impact on the installation of gravity sewer when the depth to hard rock is 8 or more feet</t>
  </si>
  <si>
    <t>A profile 2 neighborhood will not have an impact on the installation of gravity sewer when the depth to hard rock is 0-4 feet</t>
  </si>
  <si>
    <t>A profile 2 neighborhood will not have an impact on the installation of gravity sewer when the depth to hard rock is 4-8 feet</t>
  </si>
  <si>
    <t>A profile 2 neighborhood will not have an impact on the installation of gravity sewer when the depth to hard rock is 8 or more feet</t>
  </si>
  <si>
    <t>A profile 3 neighborhood may require additional ROW restoration for the installation of gravity sewer when the depth to hard rock is 0-4 feet</t>
  </si>
  <si>
    <t>A profile 3 neighborhood may require additional ROW restoration for the installation of gravity sewer when the depth to hard rock is 4-8 feet</t>
  </si>
  <si>
    <t>A profile 3 neighborhood may require additional ROW restoration for the installation of gravity sewer when the depth to hard rock is 8 or more feet</t>
  </si>
  <si>
    <t>A profile 4 neighborhood may require additional ROW restoration for the installation of gravity sewer when the depth to hard rock is 8 or more feet</t>
  </si>
  <si>
    <t>A profile 4 neighborhood will require additional ROW restoration for the installation of gravity sewer when the depth to hard rock is 4-8 feet</t>
  </si>
  <si>
    <t>A profile 4 neighborhood will require additional ROW restoration for the installation of gravity sewer when the depth to hard rock is 0-4 feet</t>
  </si>
  <si>
    <t>A profile 1 neighborhood will not have an impact on the installation of gravity sewer when the depth to lime stone is 0-4 feet</t>
  </si>
  <si>
    <t>A profile 1 neighborhood will not have an impact on the installation of gravity sewer when the depth to lime stone is 4-8 feet</t>
  </si>
  <si>
    <t>A profile 1 neighborhood will not have an impact on the installation of gravity sewer when the depth to lime stone is 8 or more feet</t>
  </si>
  <si>
    <t>A profile 2 neighborhood will not have an impact on the installation of gravity sewer when the depth to lime stone is 0-4 feet</t>
  </si>
  <si>
    <t>A profile 2 neighborhood will not have an impact on the installation of gravity sewer when the depth to lime stone is 4-8 feet</t>
  </si>
  <si>
    <t>A profile 2 neighborhood will not have an impact on the installation of gravity sewer when the depth to lime stone is 8 or more feet</t>
  </si>
  <si>
    <t>A profile 3 neighborhood may require additional ROW restoration for the installation of gravity sewer when the depth to lime stone is 0-4 feet</t>
  </si>
  <si>
    <t>A profile 3 neighborhood may require additional ROW restoration for the installation of gravity sewer when the depth to lime stone is 4-8 feet</t>
  </si>
  <si>
    <t>A profile 3 neighborhood may require additional ROW restoration for the installation of gravity sewer when the depth to lime stone is 8 or more feet</t>
  </si>
  <si>
    <t>A profile 4 neighborhood will require additional ROW restoration for the installation of gravity sewer when the depth to lime stone is 4-8 feet</t>
  </si>
  <si>
    <t>A profile 4 neighborhood may require additional ROW restoration for the installation of gravity sewer when the depth to lime stone is 8 or more feet</t>
  </si>
  <si>
    <t>A profile 4 neighborhood will require additional ROW restoration for the installation of gravity sewer when the depth to lime stone is 0-4 feet</t>
  </si>
  <si>
    <t>A profile 3 neighborhood may make the option of gravity sewer a less desirable replacement option when the existing gravity sewer is in poor condition</t>
  </si>
  <si>
    <t>The neighborhood profile is inconsequential when the existing gravity sewer is in good condition, as a replacement is unneccesary</t>
  </si>
  <si>
    <t>The neighborhood profile is inconsequential when the existing gravity sewer is in excellent condition, as a replacement is unneccesary</t>
  </si>
  <si>
    <t>A profile 3 neighborhood may make the option of gravity sewer a less desirable replacement option when the existing gravity sewer is in fair condition</t>
  </si>
  <si>
    <t>A profile 4 neighborhood will make the option of gravity sewer a less desirable replacement option when the existing gravity sewer is in poor condition</t>
  </si>
  <si>
    <t>A profile 4 neighborhood will make the option of gravity sewer a less desirable replacement option when the existing gravity sewer is in fair condition</t>
  </si>
  <si>
    <t>A profile 2 neighborhood does not affect gravity sewer as a replacement option when the existing gravity sewer is in poor condition</t>
  </si>
  <si>
    <t>A profile 2 neighborhood does not affect gravity sewer as a replacement option when the existing gravity sewer is in fair condition</t>
  </si>
  <si>
    <t>A profile 1 neighborhood does not affect gravity sewer as a replacement option when the existing gravity sewer is in poor condition</t>
  </si>
  <si>
    <t>A profile 1 neighborhood does not affect gravity sewer as a replacement option when the existing gravity sewer is in fair condition</t>
  </si>
  <si>
    <t>Water table depth will not have an impact on gravity sewer installation, regardless of the neighborhood characteristic</t>
  </si>
  <si>
    <t>An open construction corridor of 0-3 feet may make the installation of gravity sewer more expensive in a profile 3 neighborhood</t>
  </si>
  <si>
    <t>An open construction corridor of 3-8 feet may make the installation of gravity sewer more expensive in a profile 3 neighborhood</t>
  </si>
  <si>
    <t>An open construction corridor of 0-3 feet may make the installation of gravity sewer more expensive in a profile 4 neighborhood</t>
  </si>
  <si>
    <t>An open construction corridor of 3-8 feet may make the installation of gravity sewer more expensive in a profile 4 neighborhood</t>
  </si>
  <si>
    <t>An open construction corridor of 0-3 feet will not impact the installation of gravity sewer in a profile 1 neighborhood</t>
  </si>
  <si>
    <t>An open construction corridor of 3-8 feet will not impact the installation of gravity sewer in a profile 1 neighborhood</t>
  </si>
  <si>
    <t>An open construction corridor of 8 or more feet will not impact the installation of gravity sewer in a profile 1 neighborhood</t>
  </si>
  <si>
    <t>An open construction corridor of 0-3 feet will not impact the installation of gravity sewer in a profile 2 neighborhood</t>
  </si>
  <si>
    <t>An open construction corridor of 3-8 feet will not impact the installation of gravity sewer in a profile 2 neighborhood</t>
  </si>
  <si>
    <t>An open construction corridor of 8 or more feet will not impact the installation of gravity sewer in a profile 2 neighborhood</t>
  </si>
  <si>
    <t>An open construction corridor of 8 or more feet will not impact the installation of gravity sewer in a profile 3 neighborhood</t>
  </si>
  <si>
    <t>An open construction corridor of 8 or more feet will not impact the installation of gravity sewer in a profile 4 neighborhood</t>
  </si>
  <si>
    <t>A profile 4 neighborhood will increase the cost of gravity sewer installation when the open construction corridor is 0-3 feet wide</t>
  </si>
  <si>
    <t>A profile 4 neighborhood will increase the cost of gravity sewer installation when the open construction corridor is 3-8 feet wide</t>
  </si>
  <si>
    <t>A profile 4 neighborhood will increase the cost of gravity sewer installation when the open construction corridor is 8 or more feet wide</t>
  </si>
  <si>
    <t>A profile 3 neighborhood may increase the cost of gravity sewer installation when the open construction corridor is 0-3 feet wide</t>
  </si>
  <si>
    <t>A profile 3 neighborhood may increase the cost of gravity sewer installation when the open construction corridor is 3-8 feet wide</t>
  </si>
  <si>
    <t>A profile 3 neighborhood may increase the cost of gravity sewer installation when the open construction corridor is 8 or more feet wide</t>
  </si>
  <si>
    <t>A profile 2 neighborhood will not impact the cost of gravity sewer installation when the open construction corridor is 0-3 feet wide</t>
  </si>
  <si>
    <t>A profile 2 neighborhood will not impact the cost of gravity sewer installation when the open construction corridor is 3-8 feet wide</t>
  </si>
  <si>
    <t>A profile 2 neighborhood will not impact the cost of gravity sewer installation when the open construction corridor is 8 or more feet wide</t>
  </si>
  <si>
    <t>A profile 1 neighborhood will not impact the cost of gravity sewer installation when the open construction corridor is 0-3 feet wide</t>
  </si>
  <si>
    <t>A profile 1 neighborhood will not impact the cost of gravity sewer installation when the open construction corridor is 3-8 feet wide</t>
  </si>
  <si>
    <t>A profile 1 neighborhood will not impact the cost of gravity sewer installation when the open construction corridor is 8 or more feet wide</t>
  </si>
  <si>
    <t>A rocky soil type will make the installation of gravity sewer more expensive in a profile 1 neighborhood</t>
  </si>
  <si>
    <t>A rocky soil type will make the installation of gravity sewer more expensive in a profile 2 neighborhood</t>
  </si>
  <si>
    <t>A rocky soil type will make the installation of gravity sewer much more expensive in a profile 4 neighborhood</t>
  </si>
  <si>
    <t>A rocky soil type will make the installation of gravity sewer much more expensive in a profile 3 neighborhood</t>
  </si>
  <si>
    <t>A sand/clay soil type will not have an impact on the installation of gravity sewer in a profile 1 neighborhood</t>
  </si>
  <si>
    <t>A sand/clay soil type will not have an impact on the installation of gravity sewer in a profile 2 neighborhood</t>
  </si>
  <si>
    <t>A sand/clay soil type will not have an impact on the installation of gravity sewer in a profile 3 neighborhood</t>
  </si>
  <si>
    <t>A sand/clay soil type will not have an impact on the installation of gravity sewer in a profile 4 neighborhood</t>
  </si>
  <si>
    <t>A sandy soil type will not have an impact on the installation of gravity sewer in a profile 1 neighborhood</t>
  </si>
  <si>
    <t>A sandy soil type will not have an impact on the installation of gravity sewer in a profile 2 neighborhood</t>
  </si>
  <si>
    <t>A sandy soil type will not have an impact on the installation of gravity sewer in a profile 3 neighborhood</t>
  </si>
  <si>
    <t>A sandy soil type will not have an impact on the installation of gravity sewer in a profile 4 neighborhood</t>
  </si>
  <si>
    <t>A hard rock depth of 0-4 feet will increase the cost of gravity sewer construction in a profile 1 neighborhood</t>
  </si>
  <si>
    <t>A hard rock depth of 0-4 feet may not impact the cost of gravity sewer construction in a profile 1 neighborhood</t>
  </si>
  <si>
    <t>A hard rock depth of 0-4 feet may increase the cost of gravity sewer construction in a profile 1 neighborhood</t>
  </si>
  <si>
    <t>A hard rock depth of 0-4 feet will increase the cost of gravity sewer construction in a profile 2 neighborhood</t>
  </si>
  <si>
    <t>A hard rock depth of 0-4 feet will increase the cost of gravity sewer construction in a profile 3 neighborhood</t>
  </si>
  <si>
    <t>A hard rock depth of 0-4 feet will increase the cost of gravity sewer construction in a profile 4 neighborhood</t>
  </si>
  <si>
    <t>A hard rock depth of 0-4 feet may increase the cost of gravity sewer construction in a profile 2 neighborhood</t>
  </si>
  <si>
    <t>A hard rock depth of 0-4 feet may increase the cost of gravity sewer construction in a profile 3 neighborhood</t>
  </si>
  <si>
    <t>A hard rock depth of 0-4 feet may increase the cost of gravity sewer construction in a profile 4 neighborhood</t>
  </si>
  <si>
    <t>A hard rock depth of 0-4 feet may not impact the cost of gravity sewer construction in a profile 2 neighborhood</t>
  </si>
  <si>
    <t>A hard rock depth of 0-4 feet may not impact the cost of gravity sewer construction in a profile 3 neighborhood</t>
  </si>
  <si>
    <t>A hard rock depth of 0-4 feet may not impact the cost of gravity sewer construction in a profile 4 neighborhood</t>
  </si>
  <si>
    <t>If the existing gravity sewer is in poor condition, utilizing gravity sewer as a replacement should not be affected in a profile 1 neighborhood</t>
  </si>
  <si>
    <t>If the existing gravity sewer is in poor condition, utilizing gravity sewer as a replacement may be less desirable in a profile 3 neighborhood</t>
  </si>
  <si>
    <t>If the existing gravity sewer is in poor condition, utilizing gravity sewer as a replacement will be less desirable in a profile 4 neighborhood</t>
  </si>
  <si>
    <t>If the existing gravity sewer is in poor condition, utilizing gravity sewer as a replacement should not be affected in a profile 2 neighborhood</t>
  </si>
  <si>
    <t>If the existing gravity sewer is in fair condition, utilizing gravity sewer as a replacement should not be affected in a profile 1 neighborhood</t>
  </si>
  <si>
    <t>If the existing gravity sewer is in fair condition, utilizing gravity sewer as a replacement should not be affected in a profile 2 neighborhood</t>
  </si>
  <si>
    <t>If the existing gravity sewer is in fair condition, utilizing gravity sewer as a replacement may be less desirable in a profile 3 neighborhood</t>
  </si>
  <si>
    <t>If the existing gravity sewer is in fair condition, utilizing gravity sewer as a replacement will be less desirable in a profile 4 neighborhood</t>
  </si>
  <si>
    <t>A development density of less than 0.25 acre lots will not have an impact on the construction of gravity sewer in a profile 1 neighborhood</t>
  </si>
  <si>
    <t>A development density of less than 0.25 acre lots will not have an impact on the construction of gravity sewer in a profile 2 neighborhood</t>
  </si>
  <si>
    <t>A development density of less than 0.25 acre lots may help lower the cost per lot for construction of gravity sewer in a profile 3 neighborhood</t>
  </si>
  <si>
    <t>A development density of less than 0.25 acre lots will lower the cost per lot lot for construction of gravity sewer in a profile 4 neighborhood</t>
  </si>
  <si>
    <t>A development density of 0.25-0.50 acre lots will not have an impact on the construction of gravity sewer in a profile 1 neighborhood</t>
  </si>
  <si>
    <t>A development density of 0.25-0.50 acre lots will not have an impact on the construction of gravity sewer in a profile 2 neighborhood</t>
  </si>
  <si>
    <t>A development density of 0.25-0.50 acre lots may help lower the cost per lot for construction of gravity sewer in a profile 3 neighborhood</t>
  </si>
  <si>
    <t>A development density of 0.25-0.50 acre lots will lower the cost per lot lot for construction of gravity sewer in a profile 4 neighborhood</t>
  </si>
  <si>
    <t>A development density of 0.50-1.00 acre lots will not have an impact on the construction of gravity sewer in a profile 1 neighborhood</t>
  </si>
  <si>
    <t>A development density of 0.50-1.00 acre lots will not have an impact on the construction of gravity sewer in a profile 2 neighborhood</t>
  </si>
  <si>
    <t>A development density of 0.50-1.00 acre lots may help lower the cost per lot for construction of gravity sewer in a profile 3 neighborhood</t>
  </si>
  <si>
    <t>A development density of 0.50-1.00 acre lots may help lower the cost per lot for construction of gravity sewer in a profile 4 neighborhood</t>
  </si>
  <si>
    <t>A development density of 1-3 acre lots will not have an impact on the construction of gravity sewer in a profile 1 neighborhood</t>
  </si>
  <si>
    <t>A development density of 1-3 acre lots will not have an impact on the construction of gravity sewer in a profile 2 neighborhood</t>
  </si>
  <si>
    <t>A development density of 1-3 acre lots may increase the cost per lot for construction of gravity sewer in a profile 3 neighborhood</t>
  </si>
  <si>
    <t>A development density of 1-3 acre lots will increase the cost per lot lot for construction of gravity sewer in a profile 4 neighborhood</t>
  </si>
  <si>
    <t>A development density of 3-acre or more lots will not have an impact on the construction of gravity sewer in a profile 1 neighborhood</t>
  </si>
  <si>
    <t>A development density of 3-acre or more lots will not have an impact on the construction of gravity sewer in a profile 2 neighborhood</t>
  </si>
  <si>
    <t>A development density of 3-acre or more lots may increase the cost per lot for construction of gravity sewer in a profile 3 neighborhood</t>
  </si>
  <si>
    <t>A development density of 3-acre or more lots will increase the cost per lot lot for construction of gravity sewer in a profile 4 neighborhood</t>
  </si>
  <si>
    <t>A lime stone depth of 0-4 feet will increase the cost of gravity sewer construction in a profile 1 neighborhood</t>
  </si>
  <si>
    <t>A lime stone depth of 0-4 feet will increase the cost of gravity sewer construction in a profile 2 neighborhood</t>
  </si>
  <si>
    <t>A lime stone depth of 0-4 feet will increase the cost of gravity sewer construction in a profile 3 neighborhood</t>
  </si>
  <si>
    <t>A lime stone depth of 0-4 feet will increase the cost of gravity sewer construction in a profile 4 neighborhood</t>
  </si>
  <si>
    <t>A lime stone depth of 0-4 feet may increase the cost of gravity sewer construction in a profile 1 neighborhood</t>
  </si>
  <si>
    <t>A lime stone depth of 0-4 feet may increase the cost of gravity sewer construction in a profile 2 neighborhood</t>
  </si>
  <si>
    <t>A lime stone depth of 0-4 feet may increase the cost of gravity sewer construction in a profile 3 neighborhood</t>
  </si>
  <si>
    <t>A lime stone depth of 0-4 feet may increase the cost of gravity sewer construction in a profile 4 neighborhood</t>
  </si>
  <si>
    <t>A lime stone depth of 0-4 feet may not impact the cost of gravity sewer construction in a profile 1 neighborhood</t>
  </si>
  <si>
    <t>A lime stone depth of 0-4 feet may not impact the cost of gravity sewer construction in a profile 2 neighborhood</t>
  </si>
  <si>
    <t>A lime stone depth of 0-4 feet may not impact the cost of gravity sewer construction in a profile 3 neighborhood</t>
  </si>
  <si>
    <t>A lime stone depth of 0-4 feet may not impact the cost of gravity sewer construction in a profile 4 neighborhood</t>
  </si>
  <si>
    <t>With a profile 3 neighborhood, the expense of constructing LPS may increase when the development density consists of 3-acre or more lots</t>
  </si>
  <si>
    <t>With a profile 4 neighborhood, the expense of constructing LPS will increase when the development density consists of 3-acre or more lots</t>
  </si>
  <si>
    <t>With a profile 4 neighborhood, the expense of constructing LPS will increase when the development density consists of 1-3 acre lots</t>
  </si>
  <si>
    <t>With a profile 3 neighborhood, the expense of constructing LPS may increase when the development density consists of 1-3 acre lots</t>
  </si>
  <si>
    <t>With a profile 3 neighborhood, the expense of constructing LPS may increase when the development density consists of 0.5-1.0 acre lots</t>
  </si>
  <si>
    <t>With a profile 4 neighborhood, the expense of constructing LPS will increase when the development density consists of 0.5-1.0 acre lots</t>
  </si>
  <si>
    <t>With a profile 1 neighborhood, the expense of constructing gravity sewer may be further reduced when the development density consists of 0-0.25 acre lots</t>
  </si>
  <si>
    <t>With a profile 1 neighborhood, the expense of constructing gravity sewer may be further reduced when the development density consists of 0.25-0.50 acre lots</t>
  </si>
  <si>
    <t>With a profile 1 neighborhood, the expense of constructing gravity sewer may be further reduced when the development density consists of 0.5-1.0 acre lots</t>
  </si>
  <si>
    <t>A profile 1 neighborhood will have no additional impact on the installation of gravity sewer with a development density consisting of 1-3 acre lots</t>
  </si>
  <si>
    <t>A profile 1 neighborhood will have no additional impact on the installation of gravity sewer with a development density consisting of 3-acre or more lots</t>
  </si>
  <si>
    <t>With a profile 2 neighborhood, the expense of constructing gravity sewer may be further reduced when the development density consists of 0-0.25 acre lots</t>
  </si>
  <si>
    <t>With a profile 2 neighborhood, the expense of constructing gravity sewer may be further reduced when the development density consists of 0.25-0.50 acre lots</t>
  </si>
  <si>
    <t>With a profile 2 neighborhood, the expense of constructing gravity sewer may be further reduced when the development density consists of 0.5-1.0 acre lots</t>
  </si>
  <si>
    <t>A profile 2 neighborhood will have no additional impact on the installation of gravity sewer with a development density consisting of 1-3 acre lots</t>
  </si>
  <si>
    <t>A profile 2 neighborhood will have no additional impact on the installation of gravity sewer with a development density consisting of 3-acre or more lots</t>
  </si>
  <si>
    <t>With a profile 3 neighborhood, the expense of constructing gravity sewer may increase when the development density consists of 0-0.25 acre lots</t>
  </si>
  <si>
    <t>With a profile 3 neighborhood, the expense of constructing gravity sewer may increase when the development density consists of 0.25-0.50 acre lots</t>
  </si>
  <si>
    <t>With a profile 3 neighborhood, the expense of constructing gravity sewer may increase when the development density consists of 0.5-1.0 acre lots</t>
  </si>
  <si>
    <t>With a profile 3 neighborhood, the expense of constructing gravity sewer may increase when the development density consists of 1-3 acre lots</t>
  </si>
  <si>
    <t>With a profile 3 neighborhood, the expense of constructing gravity sewer may increase when the development density consists of 3-acre or more lots</t>
  </si>
  <si>
    <t>With a profile 4 neighborhood, the expense of constructing gravity sewer will increase when the development density consists of 0-0.25 acre lots</t>
  </si>
  <si>
    <t>With a profile 4 neighborhood, the expense of constructing gravity sewer will increase when the development density consists of 0.25-0.50 acre lots</t>
  </si>
  <si>
    <t>With a profile 4 neighborhood, the expense of constructing gravity sewer will increase when the development density consists of 0.5-1.0 acre lots</t>
  </si>
  <si>
    <t>With a profile 4 neighborhood, the expense of constructing gravity sewer will increase when the development density consists of 1-3 acre lots</t>
  </si>
  <si>
    <t>With a profile 4 neighborhood, the expense of constructing gravity sewer will increase when the development density consists of 3-acre or more lots</t>
  </si>
  <si>
    <t>An open construction corridor of 0-3 feet wide will not have an impact on the construction of gravity sewer with a development density of 0.00-0.25 acre-lots</t>
  </si>
  <si>
    <t>An open construction corridor of 0-3 feet wide will not have an impact on the construction of gravity sewer with a development density of 0.25-0.50 acre-lots</t>
  </si>
  <si>
    <t>An open construction corridor of 0-3 feet wide will not have an impact on the construction of gravity sewer with a development density of 0.5-1.0 acre-lots</t>
  </si>
  <si>
    <t>An open construction corridor of 3-8 feet wide will not have an impact on the construction of gravity sewer with a development density of 0.00-0.25 acre-lots</t>
  </si>
  <si>
    <t>An open construction corridor of 3-8 feet wide will not have an impact on the construction of gravity sewer with a development density of 0.25-0.50 acre-lots</t>
  </si>
  <si>
    <t>An open construction corridor of 3-8 feet wide will not have an impact on the construction of gravity sewer with a development density of 0.5-1.0 acre-lots</t>
  </si>
  <si>
    <t>An open construction corridor of 8 or more feet wide will not have an impact on the construction of gravity sewer with a development density of 0.00-0.25 acre-lots</t>
  </si>
  <si>
    <t>An open construction corridor of 8 or more feet wide will not have an impact on the construction of gravity sewer with a development density of 0.25-0.50 acre-lots</t>
  </si>
  <si>
    <t>An open construction corridor of 8 or more feet wide will not have an impact on the construction of gravity sewer with a development density of 0.5-1.0 acre-lots</t>
  </si>
  <si>
    <t>An open construction corridor of 0-3 feet wide will cause the construction of gravity sewer to be the least desirable option with a development density of 1-3 acre-lots</t>
  </si>
  <si>
    <t>An open construction corridor of 0-3 feet wide will cause the construction of gravity sewer to be the least desirable option with a development density of 3-acre or more lots</t>
  </si>
  <si>
    <t>An open construction corridor of 3-8 feet wide may cause the construction of gravity sewer to be the least desirable option with a development density of 3-acre or more lots</t>
  </si>
  <si>
    <t>An open construction corridor of 3-8 feet wide may cause the construction of gravity sewer to be the least desirable option with a development density of 1-3 acre-lots</t>
  </si>
  <si>
    <t>An open construction corridor of 8 or more feet wide may cause the construction of gravity sewer to be the least desirable option with a development density of 1-3 acre-lots</t>
  </si>
  <si>
    <t>An open construction corridor of 8 or more feet wide may cause the construction of gravity sewer to be the least desirable option with a development density of 3-acre or more lots</t>
  </si>
  <si>
    <t>A sandy soil may cause gravity sewer construction to be more expensive in a development density of 0.00-0.25 acre-lots</t>
  </si>
  <si>
    <t>A sandy soil may cause gravity sewer construction to be more expensive in a development density of 0.25-0.50 acre-lots</t>
  </si>
  <si>
    <t>A sandy soil may cause gravity sewer construction to be more expensive in a development density of 0.5-1.0 acre-lots</t>
  </si>
  <si>
    <t>A sandy soil may cause gravity sewer construction to be more expensive in a development density of 1-3 acre-lots</t>
  </si>
  <si>
    <t>A sandy soil may cause gravity sewer construction to be more expensive in a development density of 3-acre or more lots</t>
  </si>
  <si>
    <t>A sand/clay soil will not impact gravity sewer construction in a development density of 0.00-0.25 acre-lots</t>
  </si>
  <si>
    <t>A sand/clay soil will not impact gravity sewer construction in a development density of 0.25-0.50 acre-lots</t>
  </si>
  <si>
    <t>A sand/clay soil will not impact gravity sewer construction in a development density of 0.5-1.0 acre-lots</t>
  </si>
  <si>
    <t>A sand/clay soil will not impact gravity sewer construction in a development density of 1-3 acre-lots</t>
  </si>
  <si>
    <t>A sand/clay soil will not impact gravity sewer construction in a development density of 3-acre or more lots</t>
  </si>
  <si>
    <t>A sandy soil will cause gravity sewer construction to be more expensive in a development density of 0.00-0.25 acre-lots</t>
  </si>
  <si>
    <t>A sandy soil will cause gravity sewer construction to be more expensive in a development density of 0.25-0.50 acre-lots</t>
  </si>
  <si>
    <t>A sandy soil will cause gravity sewer construction to be more expensive in a development density of 0.5-1.0 acre-lots</t>
  </si>
  <si>
    <t>A sandy soil will cause gravity sewer construction to be much more expensive per lot in a development density of 1-3 acre-lots</t>
  </si>
  <si>
    <t>A sandy soil will cause gravity sewer construction to be much more expensive per lot in a development density of 3-acre or more lots</t>
  </si>
  <si>
    <t>When the existing gravity sewer is in poor condition, LPS offers a feasible replacement option when the depth to lime stone is 0-4 feet</t>
  </si>
  <si>
    <t>When the existing gravity sewer is in fair condition, LPS offers a feasible replacement option when the depth to lime stone is 0-4 feet</t>
  </si>
  <si>
    <t>When the existing gravity sewer is in poor condition, it has no impact on the construction of LPS when the depth to lime stone is 4-8 feet</t>
  </si>
  <si>
    <t>When the existing gravity sewer is in poor condition, it has no impact on the construction of LPS when the depth to lime stone is 8 or more feet</t>
  </si>
  <si>
    <t>When the existing gravity sewer is in fair condition, it has no impact on the construction of LPS when the depth to lime stone is 4-8 feet</t>
  </si>
  <si>
    <t>When the existing gravity sewer is in fair condition, it has no impact on the construction of LPS when the depth to lime stone is 8 or more feet</t>
  </si>
  <si>
    <t>Existing gravity sewer in poor conditon could be feasibly replaced by LPS when the development density is 0.00-0.25 acre-lots</t>
  </si>
  <si>
    <t>Existing gravity sewer in poor conditon could be feasibly replaced by LPS when the development density is 0.25-0.50 acre-lots</t>
  </si>
  <si>
    <t>Existing gravity sewer in poor conditon could be feasibly replaced by LPS when the development density is 0.5-1.0 acre-lots</t>
  </si>
  <si>
    <t>Existing gravity sewer in poor conditon will have no additional impact on the installation of LPS when the development density is 1-3 acre-lots</t>
  </si>
  <si>
    <t>Existing gravity sewer in poor conditon will have no additional impact on the installation of LPS when the development density is 3-acre or more lots</t>
  </si>
  <si>
    <t>Existing gravity sewer in fair conditon could be feasibly replaced by LPS when the development density is 0.00-0.25 acre-lots</t>
  </si>
  <si>
    <t>Existing gravity sewer in fair conditon could be feasibly replaced by LPS when the development density is 0.25-0.50 acre-lots</t>
  </si>
  <si>
    <t>Existing gravity sewer in fair conditon could be feasibly replaced by LPS when the development density is 0.5-1.0 acre-lots</t>
  </si>
  <si>
    <t>Existing gravity sewer in fair conditon will have no additional impact on the installation of LPS when the development density is 1-3 acre-lots</t>
  </si>
  <si>
    <t>Existing gravity sewer in fair conditon will have no additional impact on the installation of LPS when the development density is 3-acre or more lots</t>
  </si>
  <si>
    <t>When the existing gravity sewer is in poor condition, there is no impact on the construction of LPS in a profile 1 neighborhood</t>
  </si>
  <si>
    <t>When the existing gravity sewer is in poor condition, there is no impact on the construction of LPS in a profile 2 neighborhood</t>
  </si>
  <si>
    <t>When the existing gravity sewer is in fair condition, there is no impact on the construction of LPS in a profile 1 neighborhood</t>
  </si>
  <si>
    <t>When the existing gravity sewer is in fair condition, there is no impact on the construction of LPS in a profile 2 neighborhood</t>
  </si>
  <si>
    <t>When the existing gravity sewer is in poor condition, LPS as a replacement may help to avoid additional ROW restoration in a profile 3 neighborhood</t>
  </si>
  <si>
    <t>When the existing gravity sewer is in poor condition, LPS as a replacement will help to avoid additional ROW restoration in a profile 4 neighborhood</t>
  </si>
  <si>
    <t>When the existing gravity sewer is in fair condition, LPS as a replacement may help to avoid additional ROW restoration in a profile 3 neighborhood</t>
  </si>
  <si>
    <t>When the existing gravity sewer is in fair condition, LPS as a replacement will help to avoid additional ROW restoration in a profile 4 neighborhood</t>
  </si>
  <si>
    <t>An open construction corridor width of 0-3 feet will not have any impact on vacuum sewer installation at this water table depth, unless the vacuum sewer is installed at a depth greater than 5', at which point boring would be recommended</t>
  </si>
  <si>
    <t>An open construction corridor width of 0-3 feet will not have any impact on vacuum sewer installation at this water table depth</t>
  </si>
  <si>
    <t>An open construction corridor width of 0-3 feet will not have any additional negative impact on vacuum sewer installation in sandy soil</t>
  </si>
  <si>
    <t>An open construction corridor width of 0-3 feet will not have any additional negative impact on vacuum sewer installation in sand/clay soil</t>
  </si>
  <si>
    <t>An open construction corridor width of 0-3 feet will not have any additional negative impact on vacuum sewer installation in rocky soil</t>
  </si>
  <si>
    <t>An open construction corridor width of 0-3 feet will make the construction of vacuum sewer even more difficult with this depth to hard rock</t>
  </si>
  <si>
    <t>An open construction corridor width of 0-3 feet will have no additional impact on the construction of vacuum sewer when hard rock is at this depth</t>
  </si>
  <si>
    <t>An open construction corridor width of 0-3 feet will make the construction of vacuum sewer even more difficult with this depth to lime stone</t>
  </si>
  <si>
    <t>An open construction corridor width of 0-3 feet will have no additional impact on the construction of vacuum sewer at this depth of lime stone</t>
  </si>
  <si>
    <t>An open construction corridor width of 0-3 feet will make vacuum sewer sewer installation difficult, but it will still be the most attractive replacement option for the existing gravity sewer in poor condition</t>
  </si>
  <si>
    <t>An open construction corridor width of 0-3 feet may make vacuum sewer construction the most attractive sewer option, but if the existing gravity sewer is in fair condition replacement may not be necessary</t>
  </si>
  <si>
    <t>An open corridor of 0-3 feet will not cause additional difficulty for constructing vacuum sewer with the selected development density</t>
  </si>
  <si>
    <t>An open corridor of 0-3 feet may be more beneficial for constructing vacuum sewer as opposed to gravity sewer, with the selected development density</t>
  </si>
  <si>
    <t>An open corridor of 0-3 feet does not add difficulty in installing vacuum sewer in the selected type of neighborhood</t>
  </si>
  <si>
    <t>An open construction corridor width of 3-8 feet will not have any impact on vacuum sewer installation at this water table depth, unless the vacuum sewer is installed at a depth greater than 5', at which point boring would be recommended</t>
  </si>
  <si>
    <t>An open construction corridor width of 3-8 feet will not have any impact on vacuum sewer installation at this water table depth</t>
  </si>
  <si>
    <t>An open construction corridor width of 3-8 feet will not have any additional negative impact on vacuum sewer installation in sandy soil</t>
  </si>
  <si>
    <t>An open construction corridor width of 3-8 feet will not have any additional negative impact on vacuum sewer installation in sand/clay soil</t>
  </si>
  <si>
    <t>An open construction corridor width of 3-8 feet will not have any additional negative impact on vacuum sewer installation in rocky soil</t>
  </si>
  <si>
    <t>An open construction corridor width of 3-8 feet will have no additional impact on the construction of vacuum sewer when hard rock is at this depth</t>
  </si>
  <si>
    <t>An open construction corridor width of 3-8 feet will have no additional impact on the construction of vacuum sewer at this depth of lime stone</t>
  </si>
  <si>
    <t>An open construction corridor width of 3-8 feet will not additionally impact the construction of vacuum sewer and it may be the more attractive replacement option for the existing gravity sewer in poor condition</t>
  </si>
  <si>
    <t>An open construction corridor width of 3-8 feet will not affect vacuum sewer construction, but if the existing gravity sewer is in fair condition replacement may not be necessary</t>
  </si>
  <si>
    <t>An open corridor of 3-8 feet will not cause additional difficulty for constructing vacuum sewer with the selected development density</t>
  </si>
  <si>
    <t>An open corridor of 3-8 feet may be more beneficial for constructing vacuum sewer as opposed to gravity sewer, with the selected development density</t>
  </si>
  <si>
    <t>An open corridor of 3-8 feet does not add difficulty in installing vacuum sewer in the selected type of neighborhood</t>
  </si>
  <si>
    <t>An open construction corridor width of 8 or more feet will not have any impact on vacuum sewer installation at this water table depth, unless the vacuum sewer is installed at a depth greater than 5', at which point boring would be recommended</t>
  </si>
  <si>
    <t>An open construction corridor width of 8 or more feet will not have any impact on vacuum sewer installation at this water table depth</t>
  </si>
  <si>
    <t>An open construction corridor width of 8 or more feet will not have any additional negative impact on vacuum sewer installation in sandy soil</t>
  </si>
  <si>
    <t>An open construction corridor width of 8 or more feet will not have any additional negative impact on vacuum sewer installation in sand/clay soil</t>
  </si>
  <si>
    <t>An open construction corridor width of 8 or more feet will not have any additional negative impact on vacuum sewer installation in rocky soil</t>
  </si>
  <si>
    <t>An open construction corridor width of 8 or more feet will have no additional impact on the construction of vacuum sewer when hard rock is at this depth</t>
  </si>
  <si>
    <t>An open construction corridor width of 8 or more feet will have no additional impact on the construction of vacuum sewer at this depth of lime stone</t>
  </si>
  <si>
    <t>An open construction corridor width of 8 or more feet will not additionally impact the construction of vacuum sewer and it may be the more attractive replacement option for the existing gravity sewer in poor condition</t>
  </si>
  <si>
    <t>An open construction corridor width of 8 or more feet will not affect vacuum sewer construction, but if the existing gravity sewer is in fair condition replacement may not be necessary</t>
  </si>
  <si>
    <t>An open corridor of 8 or more feet will not cause additional difficulty for constructing vacuum sewer with the selected development density</t>
  </si>
  <si>
    <t>An open corridor of 8 or more feet may be more beneficial for constructing vacuum sewer as opposed to gravity sewer, with the selected development density</t>
  </si>
  <si>
    <t>An open corridor of 8 or more feet does not add difficulty in installing vacuum sewer in the selected type of neighborhood</t>
  </si>
  <si>
    <t>Sandy soils will make dewatering for vacuum sewer easier with a water table of 0-5 feet</t>
  </si>
  <si>
    <t>Sandy soils will not impact the construction of vacuum sewer when the water table is 5-12 feet deep, as dewatering may not be required</t>
  </si>
  <si>
    <t>Sandy soils will not impact the construction of vacuum sewer when the water table is 12 or more feet deep, as dewatering will not be required</t>
  </si>
  <si>
    <t>A sandy soil type will make the installation of vacuum sewer easier than gravity sewer when the open corridor is 0-3 feet wide</t>
  </si>
  <si>
    <t>A sandy soil type will make the installation of vacuum sewer fairly easy when the open corridor is 3-8 feet wide.</t>
  </si>
  <si>
    <t>A sandy soil type will make the installation of vacuum sewer fairly easy when the open corridor is 8 or more feet wide.</t>
  </si>
  <si>
    <t>Sandy soil will make it easier to trench and install vacuum sewer even if the depth to hard rock is 0-4 feet</t>
  </si>
  <si>
    <t>Sandy soil will have no impact on the construction of vacuum sewer if the depth to hard rock is 4-8 feet, as the vacuum sewer should be installed at roughly 3 feet deep</t>
  </si>
  <si>
    <t>Sandy soil will have no impact on the construction of vacuum sewer if the depth to hard rock is 8 or more feet</t>
  </si>
  <si>
    <t>Sandy soil will make it easier to trench and install vacuum sewer even if the depth to lime stone is 0-4 feet</t>
  </si>
  <si>
    <t>Sandy soil will have no impact on the construction of vacuum sewer if the depth to lime stone is 4-8 feet, as the vacuum sewer should be installed at roughly 3 feet deep</t>
  </si>
  <si>
    <t>Sandy soil will have no impact on the construction of vacuum sewer if the depth to lime stone is 8 or more feet</t>
  </si>
  <si>
    <t>A sandy soil type will provide an ideal medium to utilize vacuum sewer for the replacement of gravity sewer in poor condition</t>
  </si>
  <si>
    <t>Sandy soil will not impact the installation of vacuum sewer when the development density consists of 0-0.25 acre lots</t>
  </si>
  <si>
    <t>Sandy soil will not impact the installation of vacuum sewer when the development density consists of 0.25-0.50 acre lots</t>
  </si>
  <si>
    <t>Sandy soil will not impact the installation of vacuum sewer when the development density consists of 0.5-1.0 acre lots</t>
  </si>
  <si>
    <t>Sandy soil will not impact the installation of vacuum sewer when the development density consists of 1-3 acre lots</t>
  </si>
  <si>
    <t>Sandy soil will not impact the installation of vacuum sewer when the development density consists of 3-acre or more lots</t>
  </si>
  <si>
    <t>A sandy soil type will not have an impact on the construction of vacuum sewer in a profile 1 neighborhood</t>
  </si>
  <si>
    <t>A sandy soil type will not have an impact on the construction of vacuum sewer in a profile 2 neighborhood</t>
  </si>
  <si>
    <t>A sandy soil type will not have an impact on the construction of vacuum sewer in a profile 3 neighborhood</t>
  </si>
  <si>
    <t>A sandy soil type will not have an impact on the construction of vacuum sewer in a profile 4 neighborhood</t>
  </si>
  <si>
    <t>Sand/clay soils will make dewatering for vacuum sewer more difficult with a water table of 0-5 feet</t>
  </si>
  <si>
    <t>Sand/clay soils will not impact the construction of vacuum sewer when the water table is 5-12 feet deep, as dewatering may not be required</t>
  </si>
  <si>
    <t>Sand/clay soils will not impact the construction of vacuum sewer when the water table is 12 or more feet deep, as dewatering will not be required</t>
  </si>
  <si>
    <t>A sand/clay soil type will make the installation of vacuum sewer easier than gravity sewer when the open corridor is 0-3 feet wide</t>
  </si>
  <si>
    <t>A sand/clay soil type will make the installation of vacuum sewer fairly easy when the open corridor is 3-8 feet wide.</t>
  </si>
  <si>
    <t>A sand/clay soil type will make the installation of vacuum sewer fairly easy when the open corridor is 8 or more feet wide.</t>
  </si>
  <si>
    <t>Sand/clay soil will be slightly difficult to trench and install vacuum sewer if the depth to hard rock is 0-4 feet</t>
  </si>
  <si>
    <t>Sand/clay soil will have no impact on the construction of vacuum sewer if the depth to hard rock is 4-8 feet, as the vacuum sewer should be installed at roughly 3 feet deep</t>
  </si>
  <si>
    <t>Sand/clay soil will have no impact on the construction of vacuum sewer if the depth to hard rock is 8 or more feet</t>
  </si>
  <si>
    <t>Sand/clay soil will be slightly difficult to trench and install vacuum sewer if the depth to lime stone is 0-4 feet</t>
  </si>
  <si>
    <t>Sand/clay soil will have no impact on the construction of vacuum sewer if the depth to lime stone is 4-8 feet, as the vacuum sewer should be installed at roughly 3 feet deep</t>
  </si>
  <si>
    <t>Sand/clay soil will have no impact on the construction of vacuum sewer if the depth to lime stone is 8 or more feet</t>
  </si>
  <si>
    <t>A sandy soil type will provide a less than ideal medium to utilize vacuum sewer for the replacement of gravity sewer in poor condition</t>
  </si>
  <si>
    <t>A sandy soil type will provide a less than ideal medium to utilize vacuum sewer for the replacement of gravity sewer in fair condition, so the user may want to consider avoiding a replacement</t>
  </si>
  <si>
    <t>Sand/clay soil will not impact the installation of vacuum sewer when the development density consists of 0-0.25 acre lots</t>
  </si>
  <si>
    <t>Sand/clay soil will not impact the installation of vacuum sewer when the development density consists of 0.25-0.50 acre lots</t>
  </si>
  <si>
    <t>Sand/clay soil will not impact the installation of vacuum sewer when the development density consists of 0.5-1.0 acre lots</t>
  </si>
  <si>
    <t>Sand/clay soil will not impact the installation of vacuum sewer when the development density consists of 1-3 acre lots</t>
  </si>
  <si>
    <t>Sand/clay soil will not impact the installation of vacuum sewer when the development density consists of 3-acre or more lots</t>
  </si>
  <si>
    <t>A sand/clay soil type will not have an impact on the construction of vacuum sewer in a profile 1 neighborhood</t>
  </si>
  <si>
    <t>A sand/clay soil type will not have an impact on the construction of vacuum sewer in a profile 2 neighborhood</t>
  </si>
  <si>
    <t>A sand/clay soil type will not have an impact on the construction of vacuum sewer in a profile 3 neighborhood</t>
  </si>
  <si>
    <t>A sand/clay soil type may impact costs for the construction of vacuum sewer in a profile 4 neighborhood</t>
  </si>
  <si>
    <t>Rocky soils will cause difficulty when dewatering for the construction of vacuum sewer</t>
  </si>
  <si>
    <t>Rocky soils will not impact the construction of vacuum sewer when the water table is 12 or more feet deep</t>
  </si>
  <si>
    <t>Rocky soil will make the installation of vacuum sewer difficult when the open construction corridor is 0-3 feet wide</t>
  </si>
  <si>
    <t>Rocky soil will make the installation of vacuum sewer difficult when the open construction corridor is 3-8 feet wide</t>
  </si>
  <si>
    <t>Rocky soil will make the installation of vacuum sewer difficult when the open construction corridor is 8 or more feet wide</t>
  </si>
  <si>
    <t>A rocky soil type will make vacuum sewer installation more difficult when the depth to hard rock is 0-4 feet</t>
  </si>
  <si>
    <t>A rocky soil type should not impact vacuum sewer installation when the depth to hard rock is 4-8 feet</t>
  </si>
  <si>
    <t>A rocky soil type will not impact vacuum sewer installation when the depth to hard rock is 8 or more feet</t>
  </si>
  <si>
    <t>A rocky soil type will make vacuum sewer installation more difficult when the depth to lime stone is 0-4 feet</t>
  </si>
  <si>
    <t>A rocky soil type should not impact vacuum sewer installation when the depth to lime stone is 4-8 feet</t>
  </si>
  <si>
    <t>A rocky soil type will not impact vacuum sewer installation when the depth to lime stone is 8 or more feet</t>
  </si>
  <si>
    <t>A sandy soil type will provide a difficult medium to utilize vacuum sewer for the replacement of gravity sewer in poor condition</t>
  </si>
  <si>
    <t>A sandy soil type will provide a difficult medium to utilize vacuum sewer for the replacement of gravity sewer in fair condition, so the user may want to consider avoiding a replacement</t>
  </si>
  <si>
    <t>Rocky soil will make the installation of vacuum sewer more costly per lot when the development density consists of 0-0.25 acre lots</t>
  </si>
  <si>
    <t>Rocky soil will make the installation of vacuum sewer more costly per lot when the development density consists of 0.25-0.50 acre lots</t>
  </si>
  <si>
    <t>Rocky soil will make the installation of vacuum sewer more costly per lot when the development density consists of 0.5-1.0 acre lots</t>
  </si>
  <si>
    <t>Rocky soil will make the installation of vacuum sewer even more costly per lot when the development density consists of 1-3 acre lots</t>
  </si>
  <si>
    <t>Rocky soil will make the installation of vacuum sewer even more costly per lot when the development density consists of 3-acre or more lots</t>
  </si>
  <si>
    <t>A rocky soil type will negatively impact the cost of constructing vacuum sewer in a profile 1 neighborhood</t>
  </si>
  <si>
    <t>A rocky soil type will negatively impact the cost of constructing vacuum sewer in a profile 2 neighborhood</t>
  </si>
  <si>
    <t>A rocky soil type will strongly impact the cost of constructing vacuum sewer in a profile 3 neighborhood</t>
  </si>
  <si>
    <t>A rocky soil type will strongly impact the cost of constructing vacuum sewer in a profile 4 neighborhood</t>
  </si>
  <si>
    <t>A depth of hard rock of 0-4 feet will make construction difficult with only 0-3 feet of open right-of-way and vacuum sewer may be the only viable option</t>
  </si>
  <si>
    <t>A depth of hard rock of 0-4 feet may make construction difficult with 3-8 feet of open right-of-way and vacuum sewer may be the only viable option</t>
  </si>
  <si>
    <t>A depth of hard rock of 0-4 feet will not have an unusual affect on vacuum sewer when the open right of way is 8+ feet wide</t>
  </si>
  <si>
    <t>A depth of hard rock of 0-4 feet will be least impactful on vacuum sewer installation when the soil type is sand</t>
  </si>
  <si>
    <t>A depth of hard rock of 0-4 feet will be moderately impactful on vacuum sewer installation when the soil type is sand-clay mix</t>
  </si>
  <si>
    <t>A depth of hard rock of 0-4 feet will severely impact installation of vacuum sewer with the presence of rocky soil</t>
  </si>
  <si>
    <t>A depth of hard rock of 0-4 will further increase the difficulty of installing vacuum sewer when the depth to lime stone is 0-4 feet</t>
  </si>
  <si>
    <t>A depth of hard rock of 0-4 should not make the construction of vacuum sewer more difficult when the depth to lime stone is 4-8 feet</t>
  </si>
  <si>
    <t>A depth of hard rock of 0-4 should not make the construction of vacuum sewer more difficult when the depth to lime stone is 8 or more feet</t>
  </si>
  <si>
    <t>A depth to hard rock of 0-4 feet will present difficulty when utilizing vacuum sewer to replace existing gravity sewer in poor condition</t>
  </si>
  <si>
    <t>A depth to hard rock of 0-4 feet will present difficulty when utilizing vacuum sewer to replace existing gravity sewer in fair condition, therefore the user may want to consider no replacement</t>
  </si>
  <si>
    <t>A depth to hard rock of 0-4 feet will increase the cost per lot for installation of vacuum sewer with a development density consisting of 0-0.25 acre lots</t>
  </si>
  <si>
    <t>A depth to hard rock of 0-4 feet will increase the cost per lot for installation of vacuum sewer with a development density consisting of 0.25-0.50 acre lots</t>
  </si>
  <si>
    <t>A depth to hard rock of 0-4 feet will increase the cost per lot for installation of vacuum sewer with a development density consisting of 0.5-1.0 acre lots</t>
  </si>
  <si>
    <t>A depth to hard rock of 0-4 feet will increase the cost per lot for installation of vacuum sewer with a development density consisting of 1-3 acre lots</t>
  </si>
  <si>
    <t>A depth to hard rock of 0-4 feet will increase the cost per lot for installation of vacuum sewer with a development density consisting of 3-acre or more lots</t>
  </si>
  <si>
    <t>A depth to hard rock of 0-4 feet will increase the cost of utilizing vacuum sewer in a profile 1 neighborhood</t>
  </si>
  <si>
    <t>A depth to hard rock of 0-4 feet will increase the cost of utilizing vacuum sewer in a profile 2 neighborhood</t>
  </si>
  <si>
    <t>A depth to hard rock of 0-4 feet will increase the cost of utilizing vacuum sewer in a profile 3 neighborhood</t>
  </si>
  <si>
    <t>A depth of hard rock of 4-8 feet will not abnormally affect vacuum sewer when the right of way is 0-3 feet</t>
  </si>
  <si>
    <t>A depth of hard rock of 4-8 feet will not affect vacuum sewer when the right of way is 3-8 feet</t>
  </si>
  <si>
    <t>A depth of hard rock of 4-8 feet will not affect vacuum sewer when the right of way is 8+ feet</t>
  </si>
  <si>
    <t>A depth of hard rock of 4-8 feet will not impact vacuum sewer installation with sandy soil</t>
  </si>
  <si>
    <t>A depth of hard rock of 4-8 feet will not impact vacuum sewer installation with sand-clay soil</t>
  </si>
  <si>
    <t>A depth of hard rock of 4-8 feet should not increase the difficulty of installing vacuum sewer when the depth to lime stone is 0-4 feet</t>
  </si>
  <si>
    <t>A depth of hard rock of 4-8 feet should not increase the difficulty of installing vacuum sewer when the depth to lime stone is 8 or more feet</t>
  </si>
  <si>
    <t>A depth to hard rock of 4-8 feet will not impact the utilization of vacuum sewer to replace existing gravity sewer</t>
  </si>
  <si>
    <t>A depth to hard rock of 4-8 feet will not impact the installation of vacuum sewer with a development density consisting of 0-0.25 acre lots</t>
  </si>
  <si>
    <t>A depth to hard rock of 4-8 feet will not impact the installation of vacuum sewer with a development density consisting of 0.25-0.50 acre lots</t>
  </si>
  <si>
    <t>A depth to hard rock of 4-8 feet will not impact the installation of vacuum sewer with a development density consisting of 0.5-1.0 acre lots</t>
  </si>
  <si>
    <t>A depth to hard rock of 4-8 feet will not impact the installation of vacuum sewer with a development density consisting of 3-acre or more lots</t>
  </si>
  <si>
    <t>A depth to hard rock of 4-8 feet will have no impact on the installation of vacuum sewer in a profile 1 neighborhood</t>
  </si>
  <si>
    <t>A depth to hard rock of 4-8 feet will have no impact on the installation of vacuum sewer in a profile 2 neighborhood</t>
  </si>
  <si>
    <t>A depth to hard rock of 4-8 feet will have no impact on the installation of vacuum sewer in a profile 3 neighborhood</t>
  </si>
  <si>
    <t>A depth to hard rock of 4-8 feet will have no impact on the installation of vacuum sewer in a profile 4 neighborhood</t>
  </si>
  <si>
    <t>A depth of hard rock of 8 or more feet will not affect vacuum sewer when the right of way is 0-3 feet</t>
  </si>
  <si>
    <t>A depth of hard rock of 8 or more feet will not affect vacuum sewer when the right of way is 3-8 feet</t>
  </si>
  <si>
    <t>A depth of hard rock of 8 or more feet will not affect vacuum sewer when the right of way is 8+ feet</t>
  </si>
  <si>
    <t>A depth of hard rock of 8 or more feet will not impact vacuum sewer installation with sandy soil</t>
  </si>
  <si>
    <t>A depth of hard rock of 8 or more feet will not impact vacuum sewer installation with sand-clay soil</t>
  </si>
  <si>
    <t>A depth of hard rock of 8 or more feet will not cause additional impact on vacuum sewer installation in rocky soil</t>
  </si>
  <si>
    <t>A depth of hard rock of 8 or more feet should not increase the difficulty of installing vacuum sewer when the depth to lime stone is 0-4 feet</t>
  </si>
  <si>
    <t>A depth of hard rock of 8 or more feet should not increase the difficulty of installing vacuum sewer when the depth to lime stone is 4-8 feet</t>
  </si>
  <si>
    <t>A depth of hard rock of 8 or more feet will not increase the difficulty of installing vacuum sewer when the depth to lime stone is 8 or more feet</t>
  </si>
  <si>
    <t>A depth to hard rock of 8 or more feet will not impact the utilization of vacuum sewer to replace existing gravity sewer</t>
  </si>
  <si>
    <t>A depth to hard rock of 8 or more feet will not impact the installation of vacuum sewer with a development density consisting of 0-0.25 acre lots</t>
  </si>
  <si>
    <t>A depth to hard rock of 8 or more feet will not impact the installation of vacuum sewer with a development density consisting of 0.25-0.50 acre lots</t>
  </si>
  <si>
    <t>A depth to hard rock of 8 or more feet will not impact the installation of vacuum sewer with a development density consisting of 0.5-1.0 acre lots</t>
  </si>
  <si>
    <t>A depth to hard rock of 8 or more feet will not impact the installation of vacuum sewer with a development density consisting of 1-3 acre lots</t>
  </si>
  <si>
    <t>A depth to hard rock of 8 or more feet will not impact the installation of vacuum sewer with a development density consisting of 3-acre or more lots</t>
  </si>
  <si>
    <t>A depth to hard rock of 8 or more feet will have no impact on the installation of vacuum sewer in a profile 1 neighborhood</t>
  </si>
  <si>
    <t>A depth to hard rock of 8 or more feet will have no impact on the installation of vacuum sewer in a profile 2 neighborhood</t>
  </si>
  <si>
    <t>A depth to hard rock of 8 or more feet will have no impact on the installation of vacuum sewer in a profile 3 neighborhood</t>
  </si>
  <si>
    <t>A depth to hard rock of 8 or more feet will have no impact on the installation of vacuum sewer in a profile 4 neighborhood</t>
  </si>
  <si>
    <t>A depth to lime stone of 0-4 feet will make construction difficult with only 0-3 feet of open right-of-way and vacuum sewer may be the only viable option</t>
  </si>
  <si>
    <t>A depth to lime stone of 0-4 feet may make construction difficult with 3-8 feet of open right-of-way and vacuum sewer may be the only viable option</t>
  </si>
  <si>
    <t>A depth to lime stone of 0-4 feet will not have an unusual affect on vacuum sewer when the open right of way is 8+ feet wide</t>
  </si>
  <si>
    <t>A depth to lime stone of 0-4 feet will be least impactful on vacuum sewer installation when the soil type is sand</t>
  </si>
  <si>
    <t>A depth to lime stone of 0-4 feet will be moderately impactful on vacuum sewer installation when the soil type is sand-clay mix</t>
  </si>
  <si>
    <t>A depth to lime stone of 0-4 feet will severely impact installation of vacuum sewer when the ground is rock</t>
  </si>
  <si>
    <t>When lime stone is at a depth of 0-4 feet, it will substantially increase the difficulty of installing vacuum sewer when the depth to hard rock is 0-4 feet</t>
  </si>
  <si>
    <t>When lime stone is at a depth of 0-4 feet, it will increase the difficulty of installing vacuum sewer when the depth to hard rock is 4-8 feet</t>
  </si>
  <si>
    <t>When lime stone is at a depth of 0-4 feet, it will increase the difficulty of installing vacuum sewer when the depth to hard rock is 8 or more feet</t>
  </si>
  <si>
    <t>A depth to lime stone of 0-4 feet will present difficulty when utilizing vacuum sewer to replace existing gravity sewer in poor condition</t>
  </si>
  <si>
    <t>A depth to lime stone of 0-4 feet will present difficulty when utilizing vacuum sewer to replace existing gravity sewer in fair condition, therefore the user may want to consider no replacement</t>
  </si>
  <si>
    <t>A depth to lime stone of 0-4 feet will increase the cost per lot for installation of vacuum sewer with a development density consisting of 0-0.25 acre lots</t>
  </si>
  <si>
    <t>A depth to lime stone of 0-4 feet will increase the cost per lot for installation of vacuum sewer with a development density consisting of 0.25-0.50 acre lots</t>
  </si>
  <si>
    <t>A depth to lime stone of 0-4 feet will increase the cost per lot for installation of vacuum sewer with a development density consisting of 0.5-1.0 acre lots</t>
  </si>
  <si>
    <t>A depth to lime stone of 0-4 feet will increase the cost per lot for installation of vacuum sewer with a development density consisting of 1-3 acre lots</t>
  </si>
  <si>
    <t>A depth to lime stone of 0-4 feet will increase the cost per lot for installation of vacuum sewer with a development density consisting of 3-acre or more lots</t>
  </si>
  <si>
    <t>A depth to lime stone of 0-4 feet will increase the cost of utilizing vacuum sewer in a profile 1 neighborhood</t>
  </si>
  <si>
    <t>A depth to lime stone of 0-4 feet will increase the cost of utilizing vacuum sewer in a profile 2 neighborhood</t>
  </si>
  <si>
    <t>A depth to lime stone of 0-4 feet will increase the cost of utilizing vacuum sewer in a profile 3 neighborhood</t>
  </si>
  <si>
    <t>A depth to lime stone of 4-8 feet will not affect vacuum sewer when the right of way is 0-3 feet</t>
  </si>
  <si>
    <t>A depth to lime stone of 4-8 feet will not affect vacuum sewer when the right of way is 3-8 feet</t>
  </si>
  <si>
    <t>A depth to lime stone of 4-8 feet will not affect vacuum sewer when the right of way is 8+ feet</t>
  </si>
  <si>
    <t>A depth to lime stone of 4-8 feet will not impact vacuum sewer installation with sandy soil</t>
  </si>
  <si>
    <t>A depth to lime stone of 4-8 feet will not impact vacuum sewer installation with sand-clay soil</t>
  </si>
  <si>
    <t>Lime stone at a depth of 4-8 feet will not impact the installation of vacuum sewer when the depth to hard rock is 0-4 feet</t>
  </si>
  <si>
    <t>Lime stone at a depth of 4-8 feet will not impact the installation of vacuum sewer when the depth to hard rock is 8 or more feet</t>
  </si>
  <si>
    <t>A depth to lime stone of 4-8 feet will not impact the utilization of vacuum sewer to replace existing gravity sewer</t>
  </si>
  <si>
    <t>A depth to lime stone of 4-8 feet will not impact the installation of vacuum sewer with a development density consisting of 0-0.25 acre lots</t>
  </si>
  <si>
    <t>A depth to lime stone of 4-8 feet will not impact the installation of vacuum sewer with a development density consisting of 0.25-0.50 acre lots</t>
  </si>
  <si>
    <t>A depth to lime stone of 4-8 feet will not impact the installation of vacuum sewer with a development density consisting of 0.5-1.0 acre lots</t>
  </si>
  <si>
    <t>A depth to lime stone of 4-8 feet will not impact the installation of vacuum sewer with a development density consisting of 3-acre or more lots</t>
  </si>
  <si>
    <t>A depth to lime stone of 4-8 feet will have no impact on the installation of vacuum sewer in a profile 1 neighborhood</t>
  </si>
  <si>
    <t>A depth to lime stone of 4-8 feet will have no impact on the installation of vacuum sewer in a profile 2 neighborhood</t>
  </si>
  <si>
    <t>A depth to lime stone of 4-8 feet will have no impact on the installation of vacuum sewer in a profile 3 neighborhood</t>
  </si>
  <si>
    <t>A depth to lime stone of 4-8 feet will have no impact on the installation of vacuum sewer in a profile 4 neighborhood</t>
  </si>
  <si>
    <t>A depth to lime stone of 8 or more feet will not affect vacuum sewer when the right of way is 0-3 feet</t>
  </si>
  <si>
    <t>A depth to lime stone of 8 or more feet will not affect vacuum sewer when the right of way is 3-8 feet</t>
  </si>
  <si>
    <t>A depth to lime stone of 8 or more feet will not affect vacuum sewer when the right of way is 8+ feet</t>
  </si>
  <si>
    <t>A depth to lime stone of 8 or more feet will not impact vacuum sewer installation with sandy soil</t>
  </si>
  <si>
    <t>A depth to lime stone of 8 or more feet will not impact vacuum sewer installation with sand-clay soil</t>
  </si>
  <si>
    <t>A depth to lime stone of 8 or more feet will not cause additional impact on vacuum sewer installation in rocky soil</t>
  </si>
  <si>
    <t>Lime stone at a depth of 8 or more feet will not impact the installation of vacuum sewer when the depth to hard rock is 0-4 feet</t>
  </si>
  <si>
    <t>Lime stone at a depth of 8 or more feet will not impact the installation of vacuum sewer when the depth to hard rock is 4-8 feet</t>
  </si>
  <si>
    <t>Lime stone at a depth of 8 or more feet will not impact the installation of vacuum sewer when the depth to hard rock is 8 or more feet</t>
  </si>
  <si>
    <t>A depth to lime stone of 8 or more feet will not impact the utilization of vacuum sewer to replace existing gravity sewer</t>
  </si>
  <si>
    <t>A depth to lime stone of 8 or more feet will not impact the installation of vacuum sewer with a development density consisting of 0-0.25 acre lots</t>
  </si>
  <si>
    <t>A depth to lime stone of 8 or more feet will not impact the installation of vacuum sewer with a development density consisting of 0.25-0.50 acre lots</t>
  </si>
  <si>
    <t>A depth to lime stone of 8 or more feet will not impact the installation of vacuum sewer with a development density consisting of 0.5-1.0 acre lots</t>
  </si>
  <si>
    <t>A depth to lime stone of 8 or more feet will not impact the installation of vacuum sewer with a development density consisting of 1-3 acre lots</t>
  </si>
  <si>
    <t>A depth to lime stone of 8 or more feet will not impact the installation of vacuum sewer with a development density consisting of 3-acre or more lots</t>
  </si>
  <si>
    <t>A depth to lime stone of 8 or more feet will have no impact on the installation of vacuum sewer in a profile 1 neighborhood</t>
  </si>
  <si>
    <t>A depth to lime stone of 8 or more feet will have no impact on the installation of vacuum sewer in a profile 2 neighborhood</t>
  </si>
  <si>
    <t>A depth to lime stone of 8 or more feet will have no impact on the installation of vacuum sewer in a profile 3 neighborhood</t>
  </si>
  <si>
    <t>A depth to lime stone of 8 or more feet will have no impact on the installation of vacuum sewer in a profile 4 neighborhood</t>
  </si>
  <si>
    <t>When the existing gravity sewer is in poor condition, vacuum sewer lends itself to an ideal replacement choice when the water table depth is 0-5 feet</t>
  </si>
  <si>
    <t>When the existing gravity sewer is in poor condition, vacuum sewer lends itself to an ideal replacement choice when the water table depth is 5-12 feet, but not as drastically as shallower water tables</t>
  </si>
  <si>
    <t>When the existing gravity sewer is in poor condition, vacuum sewer offers no added benefit with a water table of 12+ feet deep</t>
  </si>
  <si>
    <t>When the existing gravity sewer is in poor condition, vacuum sewer offers a feasible replacement option when the open construction corridor is 0-3 feet wide</t>
  </si>
  <si>
    <t>When the existing gravity sewer is in poor condition, vacuum sewer offers a feasible replacement option when the open construction corridor is 3-8 feet wide</t>
  </si>
  <si>
    <t>When the existing gravity sewer is in poor condition, vacuum sewer offers a feasible replacement option when the open construction corridor is 8 or more feet wide</t>
  </si>
  <si>
    <t>The existing gravity sewer being in poor condition has no impact on the construction of vacuum sewer in sandy soil conditions</t>
  </si>
  <si>
    <t>The existing gravity sewer being in poor condition has no impact on the construction of vacuum sewer in sand/clay soil conditions</t>
  </si>
  <si>
    <t>The existing gravity sewer being in poor condition has no impact on the construction of vacuum sewer in rocky soil conditions</t>
  </si>
  <si>
    <t>The existing gravity sewer being in poor condition has no impact on the construction of vacuum sewer when the depth to hard rock is 0-4 feet</t>
  </si>
  <si>
    <t>The existing gravity sewer being in poor condition has no impact on the construction of vacuum sewer when the depth to hard rock is 4-8 feet</t>
  </si>
  <si>
    <t>The existing gravity sewer being in poor condition has no impact on the construction of vacuum sewer when the depth to hard rock is 8 or more feet</t>
  </si>
  <si>
    <t>When the existing gravity sewer is in poor condition, vacuum sewer offers a feasible replacement option when the depth to lime stone is 0-4 feet</t>
  </si>
  <si>
    <t>When the existing gravity sewer is in poor condition, it has no impact on the construction of vacuum sewer when the depth to lime stone is 4-8 feet</t>
  </si>
  <si>
    <t>When the existing gravity sewer is in poor condition, it has no impact on the construction of vacuum sewer when the depth to lime stone is 8 or more feet</t>
  </si>
  <si>
    <t>Existing gravity sewer in poor conditon could be feasibly replaced by vacuum sewer when the development density is 0.00-0.25 acre-lots</t>
  </si>
  <si>
    <t>Existing gravity sewer in poor conditon could be feasibly replaced by vacuum sewer when the development density is 0.25-0.50 acre-lots</t>
  </si>
  <si>
    <t>Existing gravity sewer in poor conditon could be feasibly replaced by vacuum sewer when the development density is 0.5-1.0 acre-lots</t>
  </si>
  <si>
    <t>Existing gravity sewer in poor conditon will have no additional impact on the installation of vacuum sewer when the development density is 1-3 acre-lots</t>
  </si>
  <si>
    <t>Existing gravity sewer in poor conditon will have no additional impact on the installation of vacuum sewer when the development density is 3-acre or more lots</t>
  </si>
  <si>
    <t>When the existing gravity sewer is in poor condition, there is no impact on the construction of vacuum sewer in a profile 1 neighborhood</t>
  </si>
  <si>
    <t>When the existing gravity sewer is in poor condition, there is no impact on the construction of vacuum sewer in a profile 2 neighborhood</t>
  </si>
  <si>
    <t>When the existing gravity sewer is in poor condition, vacuum sewer as a replacement may help to avoid additional ROW restoration in a profile 3 neighborhood</t>
  </si>
  <si>
    <t>When the existing gravity sewer is in poor condition, vacuum sewer as a replacement will help to avoid additional ROW restoration in a profile 4 neighborhood</t>
  </si>
  <si>
    <t>When the existing gravity sewer is in fair condition, the user may not want to replace it with vacuum sewer if the water table is 0-5 feet deep</t>
  </si>
  <si>
    <t>When the existing gravity sewer is in fair condition, vacuum sewer offers a feasible replacement option when the water table depth is 5-12 feet</t>
  </si>
  <si>
    <t>When the existing gravity sewer is in fair condition, vacuum sewer offers a feasible replacement option when the water table depth is 12 or more feet</t>
  </si>
  <si>
    <t>When the existing gravity sewer is in fair condition, replacing this sewer with vacuum sewer may not be desirable if the open construction corridor is only 0-3 feet wide</t>
  </si>
  <si>
    <t>When the existing gravity sewer is in fair condition, replacing the existing sewer with vacuum sewer may be a feasible option when the open construction corridor is 3-8 feet wide</t>
  </si>
  <si>
    <t>When the existing gravity sewer is in fair condition, replacing the existing sewer with vacuum sewer may be a feasible option when the open construction corridor is 8 or more feet wide</t>
  </si>
  <si>
    <t>The existing gravity sewer being in fair condition has no impact on the construction of vacuum sewer in sandy soil conditions</t>
  </si>
  <si>
    <t>The existing gravity sewer being in fair condition has no impact on the construction of vacuum sewer in sand/clay soil conditions</t>
  </si>
  <si>
    <t>The existing gravity sewer being in fair condition has no impact on the construction of vacuum sewer in rocky soil conditions</t>
  </si>
  <si>
    <t>The existing gravity sewer being in fair condition has no impact on the construction of vacuum sewer when the depth to hard rock is 0-4 feet</t>
  </si>
  <si>
    <t>The existing gravity sewer being in fair condition has no impact on the construction of vacuum sewer when the depth to hard rock is 4-8 feet</t>
  </si>
  <si>
    <t>The existing gravity sewer being in fair condition has no impact on the construction of vacuum sewer when the depth to hard rock is 8 or more feet</t>
  </si>
  <si>
    <t>When the existing gravity sewer is in fair condition, vacuum sewer offers a feasible replacement option when the depth to lime stone is 0-4 feet</t>
  </si>
  <si>
    <t>When the existing gravity sewer is in fair condition, it has no impact on the construction of vacuum sewer when the depth to lime stone is 4-8 feet</t>
  </si>
  <si>
    <t>When the existing gravity sewer is in fair condition, it has no impact on the construction of vacuum sewer when the depth to lime stone is 8 or more feet</t>
  </si>
  <si>
    <t>Existing gravity sewer in fair conditon could be feasibly replaced by vacuum sewer when the development density is 0.00-0.25 acre-lots</t>
  </si>
  <si>
    <t>Existing gravity sewer in fair conditon could be feasibly replaced by vacuum sewer when the development density is 0.25-0.50 acre-lots</t>
  </si>
  <si>
    <t>Existing gravity sewer in fair conditon could be feasibly replaced by vacuum sewer when the development density is 0.5-1.0 acre-lots</t>
  </si>
  <si>
    <t>Existing gravity sewer in fair conditon will have no additional impact on the installation of vacuum sewer when the development density is 1-3 acre-lots</t>
  </si>
  <si>
    <t>Existing gravity sewer in fair conditon will have no additional impact on the installation of vacuum sewer when the development density is 3-acre or more lots</t>
  </si>
  <si>
    <t>When the existing gravity sewer is in fair condition, there is no impact on the construction of vacuum sewer in a profile 1 neighborhood</t>
  </si>
  <si>
    <t>When the existing gravity sewer is in fair condition, there is no impact on the construction of vacuum sewer in a profile 2 neighborhood</t>
  </si>
  <si>
    <t>When the existing gravity sewer is in fair condition, vacuum sewer as a replacement may help to avoid additional ROW restoration in a profile 3 neighborhood</t>
  </si>
  <si>
    <t>When the existing gravity sewer is in fair condition, vacuum sewer as a replacement will help to avoid additional ROW restoration in a profile 4 neighborhood</t>
  </si>
  <si>
    <t>A development density of less than 0.25 acre lots will help decrease the cost per lot for dewatering for vacuum sewer construction when the water table is 0-5 feet</t>
  </si>
  <si>
    <t>A development density of &lt;0.25 acre lots will not affect vacuum sewer construction when the water table is 5-12 feet</t>
  </si>
  <si>
    <t>A development density of &lt;0.25 acre lots will not affect vacuum sewer construction when the water table is 12 or more feet</t>
  </si>
  <si>
    <t>A development density of less than 0.25 acre lots may help offset the additional cost per lot due to the 0-3 foot wide construction corridor when installing vacuum sewer</t>
  </si>
  <si>
    <t>A development density of less than 0.25 acre lots will not have an impact on the construction of vacuum sewer when the open construction corridor is 3-8 feet wide</t>
  </si>
  <si>
    <t>A development density of less than 0.25 acre lots will not have an impact on the construction of vacuum sewer when the open construction corridor is 8 or more feet wide</t>
  </si>
  <si>
    <t>A development density of less than 0.25 acre lots will not have an impact when constructing vacuum sewer in sandy soil</t>
  </si>
  <si>
    <t>A development density of less than 0.25 acre lots will not have an impact when constructing vacuum sewer in sand/clay soil</t>
  </si>
  <si>
    <t>A development density of less than 0.25 acre lots may help offset the additional cost per lot when constructing vacuum sewer in rocky soil</t>
  </si>
  <si>
    <t>A development density of less than 0.25 acre lots may help offset the additional cost per lot due to the 0-4 depth to hard rock when installing vacuum sewer</t>
  </si>
  <si>
    <t>A development density of less than 0.25 acre lots will not impact the construction of vacuum sewer when the depth to hard rock is 4-8 feet</t>
  </si>
  <si>
    <t>A development density of less than 0.25 acre lots will not impact the construction of vacuum sewer when the depth to hard rock is 8 or more feet</t>
  </si>
  <si>
    <t>A development density of less than 0.25 acre lots may help offset the additional cost per lot due to the 0-4 depth to lime stone when installing vacuum sewer</t>
  </si>
  <si>
    <t>A development density of less than 0.25 acre lots will not impact the construction of vacuum sewer when the depth to lime stone is 4-8 feet</t>
  </si>
  <si>
    <t>A development density of less than 0.25 acre lots will not impact the construction of vacuum sewer when the depth to lime stone is 8 or more feet</t>
  </si>
  <si>
    <t>A development density of less than 0.25 acre lots may make the construction of vacuum sewer as a replacement option affordable if the existing gravity sewer is in poor condition</t>
  </si>
  <si>
    <t>A development density of less than 0.25 acre lots may make the construction of vacuum sewer as a replacement option affordable if the existing gravity sewer is in fair condition</t>
  </si>
  <si>
    <t>A development density of less than 0.25 acre lots will not have an impact on the construction of vacuum sewer in a profile 1 neighborhood</t>
  </si>
  <si>
    <t>A development density of less than 0.25 acre lots will not have an impact on the construction of vacuum sewer in a profile 2 neighborhood</t>
  </si>
  <si>
    <t>A development density of less than 0.25 acre lots may help lower the cost per lot for construction of vacuum sewer in a profile 3 neighborhood</t>
  </si>
  <si>
    <t>A development density of less than 0.25 acre lots will lower the cost per lot lot for construction of vacuum sewer in a profile 4 neighborhood</t>
  </si>
  <si>
    <t>A development density of 0.25-0.50 acre lots will help decrease the cost per lot for dewatering for vacuum sewer construction when the water table is 0-5 feet</t>
  </si>
  <si>
    <t>A development density of 0.25-0.50 acre lots will not affect vacuum sewer construction when the water table is 5-12 feet</t>
  </si>
  <si>
    <t>A development density of 0.25-0.50 acre lots will not affect vacuum sewer construction when the water table is 12 or more feet</t>
  </si>
  <si>
    <t>A development density of 0.25-0.50 acre lots may help offset the additional cost per lot due to the 0-3 foot wide construction corridor when installing vacuum sewer</t>
  </si>
  <si>
    <t>A development density of 0.25-0.50 acre lots will not have an impact on the construction of vacuum sewer when the open construction corridor is 3-8 feet wide</t>
  </si>
  <si>
    <t>A development density of 0.25-0.50 acre lots will not have an impact on the construction of vacuum sewer when the open construction corridor is 8 or more feet wide</t>
  </si>
  <si>
    <t>A development density of 0.25-0.50 acre lots will not have an impact when constructing vacuum sewer in sandy soil</t>
  </si>
  <si>
    <t>A development density of 0.25-0.50 acre lots will not have an impact when constructing vacuum sewer in sand/clay soil</t>
  </si>
  <si>
    <t>A development density of 0.25-0.50 acre lots may help offset the additional cost per lot when constructing vacuum sewer in rocky soil</t>
  </si>
  <si>
    <t>A development density of 0.25-0.50 acre lots may help offset the additional cost per lot due to the 0-4 depth to hard rock when installing vacuum sewer</t>
  </si>
  <si>
    <t>A development density of 0.25-0.50 acre lots will not impact the construction of vacuum sewer when the depth to hard rock is 4-8 feet</t>
  </si>
  <si>
    <t>A development density of 0.25-0.50 acre lots will not impact the construction of vacuum sewer when the depth to hard rock is 8 or more feet</t>
  </si>
  <si>
    <t>A development density of 0.25-0.50 acre lots may help offset the additional cost per lot due to the 0-4 depth to lime stone when installing vacuum sewer</t>
  </si>
  <si>
    <t>A development density of 0.25-0.50 acre lots will not impact the construction of vacuum sewer when the depth to lime stone is 4-8 feet</t>
  </si>
  <si>
    <t>A development density of 0.25-0.50 acre lots will not impact the construction of vacuum sewer when the depth to lime stone is 8 or more feet</t>
  </si>
  <si>
    <t>A development density of 0.25-0.50 acre lots may make the construction of vacuum sewer as a replacement option affordable if the existing gravity sewer is in poor condition</t>
  </si>
  <si>
    <t>A development density of 0.25-0.50 acre lots may make the construction of vacuum sewer as a replacement option affordable if the existing gravity sewer is in fair condition</t>
  </si>
  <si>
    <t>A development density of 0.25-0.50 acre lots will not have an impact on the construction of vacuum sewer in a profile 1 neighborhood</t>
  </si>
  <si>
    <t>A development density of 0.25-0.50 acre lots will not have an impact on the construction of vacuum sewer in a profile 2 neighborhood</t>
  </si>
  <si>
    <t>A development density of 0.25-0.50 acre lots may help lower the cost per lot for construction of vacuum sewer in a profile 3 neighborhood</t>
  </si>
  <si>
    <t>A development density of 0.25-0.50 acre lots will lower the cost per lot lot for construction of vacuum sewer in a profile 4 neighborhood</t>
  </si>
  <si>
    <t>A development density of 0.50-1.00 acre lots will help decrease the cost per lot for dewatering for vacuum sewer construction when the water table is 0-5 feet</t>
  </si>
  <si>
    <t>A development density of 0.50-1.00 acre lots will not affect vacuum sewer construction when the water table is 5-12 feet</t>
  </si>
  <si>
    <t>A development density of 0.50-1.00 acre lots will not affect vacuum sewer construction when the water table is 12 or more feet</t>
  </si>
  <si>
    <t>A development density of 0.50-1.00 acre lots may help offset the additional cost per lot due to the 0-3 foot wide construction corridor when installing vacuum sewer</t>
  </si>
  <si>
    <t>A development density of 0.50-1.00 acre lots will not have an impact on the construction of vacuum sewer when the open construction corridor is 3-8 feet wide</t>
  </si>
  <si>
    <t>A development density of 0.50-1.00 acre lots will not have an impact on the construction of vacuum sewer when the open construction corridor is 8 or more feet wide</t>
  </si>
  <si>
    <t>A development density of 0.50-1.00 acre lots will not have an impact when constructing vacuum sewer in sandy soil</t>
  </si>
  <si>
    <t>A development density of 0.50-1.00 acre lots will not have an impact when constructing vacuum sewer in sand/clay soil</t>
  </si>
  <si>
    <t>A development density of 0.50-1.00 acre lots may help offset the additional cost per lot when constructing vacuum sewer in rocky soil</t>
  </si>
  <si>
    <t>A development density of 0.50-1.00 acre lots may help offset the additional cost per lot due to the 0-4 depth to hard rock when installing vacuum sewer</t>
  </si>
  <si>
    <t>A development density of 0.50-1.00 acre lots will not impact the construction of vacuum sewer when the depth to hard rock is 4-8 feet</t>
  </si>
  <si>
    <t>A development density of 0.50-1.00 acre lots will not impact the construction of vacuum sewer when the depth to hard rock is 8 or more feet</t>
  </si>
  <si>
    <t>A development density of 0.50-1.00 acre lots may help offset the additional cost per lot due to the 0-4 depth to lime stone when installing vacuum sewer</t>
  </si>
  <si>
    <t>A development density of 0.50-1.00 acre lots will not impact the construction of vacuum sewer when the depth to lime stone is 4-8 feet</t>
  </si>
  <si>
    <t>A development density of 0.50-1.00 acre lots will not impact the construction of vacuum sewer when the depth to lime stone is 8 or more feet</t>
  </si>
  <si>
    <t>A development density of 0.50-1.00 acre lots may make the construction of vacuum sewer as a replacement option affordable if the existing gravity sewer is in poor condition</t>
  </si>
  <si>
    <t>A development density of 0.50-1.00 acre lots may make the construction of vacuum sewer as a replacement option affordable if the existing gravity sewer is in fair condition</t>
  </si>
  <si>
    <t>A development density of 0.50-1.00 acre lots will not have an impact on the construction of vacuum sewer in a profile 1 neighborhood</t>
  </si>
  <si>
    <t>A development density of 0.50-1.00 acre lots will not have an impact on the construction of vacuum sewer in a profile 2 neighborhood</t>
  </si>
  <si>
    <t>A development density of 0.50-1.00 acre lots may help lower the cost per lot for construction of vacuum sewer in a profile 3 neighborhood</t>
  </si>
  <si>
    <t>A development density of 0.50-1.00 acre lots may help lower the cost per lot for construction of vacuum sewer in a profile 4 neighborhood</t>
  </si>
  <si>
    <t>A development density of 1-3 acre lot will increase the cost per lot for dewatering for vacuum sewer construction when the water table is 0-5 feet</t>
  </si>
  <si>
    <t>A development density of 1-3 acre lot will not affect vacuum sewer construction when the water table is 12 or more feet</t>
  </si>
  <si>
    <t>A development density of 1-3 acre lots will not impact the construction of vacuum sewer when the open construction corridor is 0-3 feet wide</t>
  </si>
  <si>
    <t>A development density of 1-3 acre lots will not impact the construction of vacuum sewer when the open construction corridor is 3-8 feet wide</t>
  </si>
  <si>
    <t>A development density of 1-3 acre lots will not impact the construction of vacuum sewer when the open construction corridor is 8 or more feet wide</t>
  </si>
  <si>
    <t>A development density of 1-3 acre lots will not have an impact when constructing vacuum sewer in sandy soil</t>
  </si>
  <si>
    <t>A development density of 1-3 acre lots will not have an impact when constructing vacuum sewer in sand/clay soil</t>
  </si>
  <si>
    <t>A development density of 1-3 acre lots may increase the cost per lot when constructing vacuum sewer in rocky soil</t>
  </si>
  <si>
    <t>A development density of 1-3 acre lots may increase the cost per lot when constructing vacuum sewer with a depth to hard rock of 0-4 feet</t>
  </si>
  <si>
    <t>A development density of 1-3 acre lots will not impact the construction of vacuum sewer when the depth to hard rock is 8 or more feet</t>
  </si>
  <si>
    <t>A development density of 1-3 acre lots may increase the cost per lot when constructing vacuum sewer with a depth to lime stone of 0-4 feet</t>
  </si>
  <si>
    <t>A development density of 1-3 acre lots will not impact the construction of vacuum sewer when the depth to lime stone is 8 or more feet</t>
  </si>
  <si>
    <t>A development density of 1-3 acre lots may make the construction of vacuum sewer as a replacement option more affordable than other sewer options if the existing gravity sewer is in poor condition</t>
  </si>
  <si>
    <t>When the development density consists of 1-3 acre lots, replacement of the sewer with vacuum sewer may not be economically feasible if the existing gravity sewer is in fair condition</t>
  </si>
  <si>
    <t>A development density of 1-3 acre lots will not have an impact on the construction of vacuum sewer in a profile 1 neighborhood</t>
  </si>
  <si>
    <t>A development density of 1-3 acre lots will not have an impact on the construction of vacuum sewer in a profile 2 neighborhood</t>
  </si>
  <si>
    <t>A development density of 1-3 acre lots may increase the cost per lot for construction of vacuum sewer in a profile 3 neighborhood</t>
  </si>
  <si>
    <t>A development density of 1-3 acre lots will increase the cost per lot lot for construction of vacuum sewer in a profile 4 neighborhood</t>
  </si>
  <si>
    <t>A development density of 3 or more acre lots will increase the cost per lot for dewatering for vacuum sewer construction when the water table is 0-5 feet</t>
  </si>
  <si>
    <t>A development density of 3-acre or more acre lots will not affect vacuum sewer construction when the water table is 12 or more feet</t>
  </si>
  <si>
    <t>A development density of 3-acre or more lots will not impact the construction of vacuum sewer when the open construction corridor is 0-3 feet wide</t>
  </si>
  <si>
    <t>A development density of 3-acre or more lots will not impact the construction of vacuum sewer when the open construction corridor is 3-8 feet wide</t>
  </si>
  <si>
    <t>A development density of 3-acre or more lots will not impact the construction of vacuum sewer when the open construction corridor is 8 or more feet wide</t>
  </si>
  <si>
    <t>A development density of 3-acre or more lots will not have an impact when constructing vacuum sewer in sandy soil</t>
  </si>
  <si>
    <t>A development density of 3-acre or more lots will not have an impact when constructing vacuum sewer in sand/clay soil</t>
  </si>
  <si>
    <t>A development density of 3-acre or more lots may increase the cost per lot when constructing vacuum sewer in rocky soil</t>
  </si>
  <si>
    <t>A development density of 3-acre or more lots may increase the cost per lot when constructing vacuum sewer with a depth to hard rock of 0-4 feet</t>
  </si>
  <si>
    <t>A development density of 3-acre or more lots will not impact the construction of vacuum sewer when the depth to hard rock is 8 or more feet</t>
  </si>
  <si>
    <t>A development density of 3-acre or more lots may increase the cost per lot when constructing vacuum sewer with a depth to lime stone of 0-4 feet</t>
  </si>
  <si>
    <t>A development density of 3-acre or more lots will not impact the construction of vacuum sewer when the depth to lime stone is 8 or more feet</t>
  </si>
  <si>
    <t>A development density of 3-acre or more lots may make the construction of vacuum sewer as a replacement option more affordable than other sewer options if the existing gravity sewer is in poor condition</t>
  </si>
  <si>
    <t>When the development density consists of 3-acre or more lots, replacement of the sewer with vacuum sewer may not be economically feasible if the existing gravity sewer is in fair condition</t>
  </si>
  <si>
    <t>A development density of 3-acre or more lots will not have an impact on the construction of vacuum sewer in a profile 1 neighborhood</t>
  </si>
  <si>
    <t>A development density of 3-acre or more lots will not have an impact on the construction of vacuum sewer in a profile 2 neighborhood</t>
  </si>
  <si>
    <t>A development density of 3-acre or more lots may increase the cost per lot for construction of vacuum sewer in a profile 3 neighborhood</t>
  </si>
  <si>
    <t>A development density of 3-acre or more lots will increase the cost per lot lot for construction of vacuum sewer in a profile 4 neighborhood</t>
  </si>
  <si>
    <t>A profile 1 neighborhood should not be additionally impacted when installing vacuum sewer when the water table is 0-5 feet deep</t>
  </si>
  <si>
    <t>A profile 1 neighborhood will have no impact on the installation of vacuum sewer when the water table is 5-12 feet deep</t>
  </si>
  <si>
    <t>A profile 1 neighborhood will have no impact on the installation of vacuum sewer when the water table is 12 or more feet deep</t>
  </si>
  <si>
    <t>With a profile 1 neighborhood, there will be no impact on vacuum sewer installation with an open corridor of 0-3 feet wide</t>
  </si>
  <si>
    <t>With a profile 1 neighborhood, there will be no impact on vacuum sewer installation with an open corridor of 3-8 feet wide</t>
  </si>
  <si>
    <t>With a profile 1 neighborhood, there will be no impact on vacuum sewer installation with an open corridor of 8 or more feet wide</t>
  </si>
  <si>
    <t>The characteristic of the neighborhood will have no impact on the installation of vacuum sewer, regardless of the soil type</t>
  </si>
  <si>
    <t>A neighborhood characteristic of profile 1 will not impact vacuum sewer installation when the depth to hard rock is 0-4 feet</t>
  </si>
  <si>
    <t>The characteristic of the neighborhood will not affect the construction of vacuum sewer at this depth to hard rock</t>
  </si>
  <si>
    <t>A neighborhood characteristic of profile 1 will not impact vacuum sewer installation when the depth to lime stone is 0-4 feet</t>
  </si>
  <si>
    <t>The characteristic of the neighborhood will not affect the construction of vacuum sewer at this depth to lime stone</t>
  </si>
  <si>
    <t>A profile 1 neighborhood will decrease the cost of utilizing vacuum sewer to replace existing gravity sewer in poor condition</t>
  </si>
  <si>
    <t>A profile 1 neighborhood will decrease the cost of utilizing vacuum sewer to replace existing gravity sewer in fair condition</t>
  </si>
  <si>
    <t>With a profile 1 neighborhood, the expense of constructing vacuum sewer may be further reduced when the development density consists of 0-0.25 acre lots</t>
  </si>
  <si>
    <t>With a profile 1 neighborhood, the expense of constructing vacuum sewer may be further reduced when the development density consists of 0.25-0.50 acre lots</t>
  </si>
  <si>
    <t>With a profile 1 neighborhood, the expense of constructing vacuum sewer may be further reduced when the development density consists of 0.5-1.0 acre lots</t>
  </si>
  <si>
    <t>A profile 1 neighborhood will have no additional impact on the installation of vacuum sewer with a development density consisting of 1-3 acre lots</t>
  </si>
  <si>
    <t>A profile 1 neighborhood will have no additional impact on the installation of vacuum sewer with a development density consisting of 3-acre or more lots</t>
  </si>
  <si>
    <t>A profile 2 neighborhood should not be additionally impacted when installing vacuum sewer when the water table is 0-5 feet deep</t>
  </si>
  <si>
    <t>A profile 2 neighborhood will have no impact on the installation of vacuum sewer when the water table is 5-12 feet deep</t>
  </si>
  <si>
    <t>A profile 2 neighborhood will have no impact on the installation of vacuum sewer when the water table is 12 or more feet deep</t>
  </si>
  <si>
    <t>With a profile 2 neighborhood, there will be no impact on vacuum sewer installation with an open corridor of 0-3 feet wide</t>
  </si>
  <si>
    <t>With a profile 2 neighborhood, there will be no impact on vacuum sewer installation with an open corridor of 3-8 feet wide</t>
  </si>
  <si>
    <t>With a profile 2 neighborhood, there will be no impact on vacuum sewer installation with an open corridor of 8 or more feet wide</t>
  </si>
  <si>
    <t>A neighborhood characteristic of profile 2 will not impact vacuum sewer installation when the depth to hard rock is 0-4 feet</t>
  </si>
  <si>
    <t>A neighborhood characteristic of profile 2 will not impact vacuum sewer installation when the depth to lime stone is 0-4 feet</t>
  </si>
  <si>
    <t>A profile 2 neighborhood may decrease the cost of utilizing vacuum sewer to replace existing gravity sewer in poor condition</t>
  </si>
  <si>
    <t>A profile 2 neighborhood may decrease the cost of utilizing vacuum sewer to replace existing gravity sewer in fair condition, but the user should consider not pursuing a replacement</t>
  </si>
  <si>
    <t>With a profile 2 neighborhood, the expense of constructing vacuum sewer may be further reduced when the development density consists of 0-0.25 acre lots</t>
  </si>
  <si>
    <t>With a profile 2 neighborhood, the expense of constructing vacuum sewer may be further reduced when the development density consists of 0.25-0.50 acre lots</t>
  </si>
  <si>
    <t>With a profile 2 neighborhood, the expense of constructing vacuum sewer may be further reduced when the development density consists of 0.5-1.0 acre lots</t>
  </si>
  <si>
    <t>A profile 2 neighborhood will have no additional impact on the installation of vacuum sewer with a development density consisting of 1-3 acre lots</t>
  </si>
  <si>
    <t>A profile 2 neighborhood will have no additional impact on the installation of vacuum sewer with a development density consisting of 3-acre or more lots</t>
  </si>
  <si>
    <t>A profile 3 neighborhood may require additional ROW restoration when installing vacuum sewer when the water table is 0-5 feet deep due to dewatering</t>
  </si>
  <si>
    <t>A profile 3 neighborhood will have no impact on the installation of vacuum sewer when the water table is 5-12 feet deep</t>
  </si>
  <si>
    <t>A profile 3 neighborhood will have no impact on the installation of vacuum sewer when the water table is 12 or more feet deep</t>
  </si>
  <si>
    <t>With a profile 3 neighborhood, the cost of vacuum sewer may increase with an open construction corridor of 0-3 feet wide</t>
  </si>
  <si>
    <t>With a profile 3 neighborhood, the cost of vacuum sewer may increase with an open construction corridor of 3-8 feet wide</t>
  </si>
  <si>
    <t>With a profile 3 neighborhood, the cost of vacuum sewer may increase with an open construction corridor of 8 or more feet wide</t>
  </si>
  <si>
    <t>A neighborhood characteristic of profile 3 may result in additional restoration for vacuum sewer installation when the depth to hard rock is 0-4 feet</t>
  </si>
  <si>
    <t>A neighborhood characteristic of profile 3 may result in additional restoration for vacuum sewer installation when the depth to lime stone is 0-4 feet</t>
  </si>
  <si>
    <t>A profile 3 neighborhood may increase the cost of utilizing vacuum sewer to replace existing gravity sewer in poor condition</t>
  </si>
  <si>
    <t>A profile 3 neighborhood may increase the cost of utilizing vacuum sewer to replace existing gravity sewer in fair condition, so the user may want to consider avoiding replacement</t>
  </si>
  <si>
    <t>With a profile 3 neighborhood, the expense of constructing vacuum sewer may increase when the development density consists of 0-0.25 acre lots</t>
  </si>
  <si>
    <t>With a profile 3 neighborhood, the expense of constructing vacuum sewer may increase when the development density consists of 0.25-0.50 acre lots</t>
  </si>
  <si>
    <t>With a profile 3 neighborhood, the expense of constructing vacuum sewer may increase when the development density consists of 0.5-1.0 acre lots</t>
  </si>
  <si>
    <t>With a profile 3 neighborhood, the expense of constructing vacuum sewer may increase when the development density consists of 1-3 acre lots</t>
  </si>
  <si>
    <t>With a profile 3 neighborhood, the expense of constructing vacuum sewer may increase when the development density consists of 3-acre or more lots</t>
  </si>
  <si>
    <t>A profile 4 neighborhood will require additional ROW restoration when installing vacuum sewer when the water table is 0-5 feet deep due to dewatering</t>
  </si>
  <si>
    <t>A profile 4 neighborhood will have no impact on the installation of vacuum sewer when the water table is 5-12 feet deep</t>
  </si>
  <si>
    <t>A profile 4 neighborhood will have no impact on the installation of vacuum sewer when the water table is 12 or more feet deep</t>
  </si>
  <si>
    <t>With a profile 4 neighborhood, the cost of vacuum sewer will increase with an open construction corridor of 0-3 feet wide</t>
  </si>
  <si>
    <t>With a profile 4 neighborhood, the cost of vacuum sewer will increase with an open construction corridor of 3-8 feet wide</t>
  </si>
  <si>
    <t>With a profile 4 neighborhood, the cost of vacuum sewer will increase with an open construction corridor of 8 or more feet wide</t>
  </si>
  <si>
    <t>A neighborhood characteristic of profile 4 will result in additional restoration for vacuum sewer installation when the depth to hard rock is 0-4 feet</t>
  </si>
  <si>
    <t>A neighborhood characteristic of profile 4 will result in additional restoration for vacuum sewer installation when the depth to lime stone is 0-4 feet</t>
  </si>
  <si>
    <t>A profile 4 neighborhood will increase the cost of utilizing vacuum sewer to replace existing gravity sewer in poor condition</t>
  </si>
  <si>
    <t>A profile 4 neighborhood will increase the cost of utilizing vacuum sewer to replace existing gravity sewer in fair condition, so the user may want to consider avoiding replacement</t>
  </si>
  <si>
    <t>With a profile 4 neighborhood, the expense of constructing vacuum sewer will increase when the development density consists of 0-0.25 acre lots</t>
  </si>
  <si>
    <t>With a profile 4 neighborhood, the expense of constructing vacuum sewer will increase when the development density consists of 0.25-0.50 acre lots</t>
  </si>
  <si>
    <t>With a profile 4 neighborhood, the expense of constructing vacuum sewer will increase when the development density consists of 0.5-1.0 acre lots</t>
  </si>
  <si>
    <t>With a profile 4 neighborhood, the expense of constructing vacuum sewer will increase when the development density consists of 1-3 acre lots</t>
  </si>
  <si>
    <t>With a profile 4 neighborhood, the expense of constructing vacuum sewer will increase when the development density consists of 3-acre or more lots</t>
  </si>
  <si>
    <t>A depth to hard rock of 0-4 feet will make gravity sewer a less desirable replacement option when the development density is 0.00-0.25 acre-lots</t>
  </si>
  <si>
    <t>A depth to hard rock of 0-4 feet will make gravity sewer a less desirable replacement option when the development density is 0.25-0.50 acre-lots</t>
  </si>
  <si>
    <t>A depth to hard rock of 0-4 feet will make gravity sewer a less desirable replacement option when the development density is 0.5-1.0 acre-lots</t>
  </si>
  <si>
    <t>A depth to hard rock of 0-4 feet will increase the cost per lot when the development density is 1-3 acre-lots</t>
  </si>
  <si>
    <t>A depth to hard rock of 4-8 feet will make gravity sewer a less desirable replacement option when the development density is 0.00-0.25 acre-lots</t>
  </si>
  <si>
    <t>A depth to hard rock of 4-8 feet will make gravity sewer a less desirable replacement option when the development density is 0.25-0.50 acre-lots</t>
  </si>
  <si>
    <t>A depth to hard rock of 4-8 feet will make gravity sewer a less desirable replacement option when the development density is 0.5-1.0 acre-lots</t>
  </si>
  <si>
    <t>A depth to hard rock of 8 or more feet may make gravity sewer a less desirable replacement option when the development density is 0.00-0.25 acre-lots</t>
  </si>
  <si>
    <t>A depth to hard rock of 8 or more feet may make gravity sewer a less desirable replacement option when the development density is 0.25-0.50 acre-lots</t>
  </si>
  <si>
    <t>A depth to hard rock of 8 or more feet may make gravity sewer a less desirable replacement option when the development density is 0.5-1.0 acre-lots</t>
  </si>
  <si>
    <t>A depth to hard rock of 0-4 feet will greatly increase the cost per lot when the development density is 3-acre or more lots</t>
  </si>
  <si>
    <t>A depth to hard rock of 4-8 feet will increase the cost per lot when the development density is 1-3 acre-lots</t>
  </si>
  <si>
    <t>A depth to hard rock of 4-8 feet will greatly increase the cost per lot when the development density is 3-acre or more lots</t>
  </si>
  <si>
    <t>A depth to hard rock of 8 or more feet may increase the cost per lot when the development density is 1-3 acre-lots</t>
  </si>
  <si>
    <t>A depth to hard rock of 8 or more feet may greatly increase the cost per lot when the development density is 3-acre or more lots</t>
  </si>
  <si>
    <t>A depth to lime stone of 0-4 feet will make gravity sewer a less desirable replacement option when the development density is 0.00-0.25 acre-lots</t>
  </si>
  <si>
    <t>A depth to lime stone of 0-4 feet will make gravity sewer a less desirable replacement option when the development density is 0.25-0.50 acre-lots</t>
  </si>
  <si>
    <t>A depth to lime stone of 0-4 feet will make gravity sewer a less desirable replacement option when the development density is 0.5-1.0 acre-lots</t>
  </si>
  <si>
    <t>A depth to lime stone of 0-4 feet will increase the cost per lot when the development density is 1-3 acre-lots</t>
  </si>
  <si>
    <t>A depth to lime stone of 0-4 feet will greatly increase the cost per lot when the development density is 3-acre or more lots</t>
  </si>
  <si>
    <t>A depth to lime stone of 4-8 feet will make gravity sewer a less desirable replacement option when the development density is 0.00-0.25 acre-lots</t>
  </si>
  <si>
    <t>A depth to lime stone of 4-8 feet will make gravity sewer a less desirable replacement option when the development density is 0.25-0.50 acre-lots</t>
  </si>
  <si>
    <t>A depth to lime stone of 4-8 feet will make gravity sewer a less desirable replacement option when the development density is 0.5-1.0 acre-lots</t>
  </si>
  <si>
    <t>A depth to lime stone of 4-8 feet will increase the cost per lot when the development density is 1-3 acre-lots</t>
  </si>
  <si>
    <t>A depth to lime stone of 4-8 feet will greatly increase the cost per lot when the development density is 3-acre or more lots</t>
  </si>
  <si>
    <t>A depth to lime stone of 8 or more feet may make gravity sewer a less desirable replacement option when the development density is 0.00-0.25 acre-lots</t>
  </si>
  <si>
    <t>A depth to lime stone of 8 or more feet may make gravity sewer a less desirable replacement option when the development density is 0.25-0.50 acre-lots</t>
  </si>
  <si>
    <t>A depth to lime stone of 8 or more feet may make gravity sewer a less desirable replacement option when the development density is 0.5-1.0 acre-lots</t>
  </si>
  <si>
    <t>A depth to lime stone of 8 or more feet may increase the cost per lot when the development density is 1-3 acre-lots</t>
  </si>
  <si>
    <t>A depth to lime stone of 8 or more feet may greatly increase the cost per lot when the development density is 3-acre or more lots</t>
  </si>
  <si>
    <t>A development density of less than 0.25 acre-lots may offset additional expenses to install gravity sewer when the open construction corridor is 0-3 feet wide</t>
  </si>
  <si>
    <t>A development density of 0.25-0.50 acre-lots may offset additional expenses to install gravity sewer when the open construction corridor is 0-3 feet wide</t>
  </si>
  <si>
    <t>A development density of 0.50-1.00 acre-lots may offset additional expenses to install gravity sewer when the open construction corridor is 0-3 feet wide</t>
  </si>
  <si>
    <t>A development density of 1-3 acre-lots may increase the cost per lot to install gravity sewer when the open construction corridor is 0-3 feet wide</t>
  </si>
  <si>
    <t>A development density of less than 0.25 acre-lots will not impact the installation of gravity sewer when the open construction corridor is 8 or more feet wide</t>
  </si>
  <si>
    <t>A development density of 0.25-0.50 acre-lots will not impact the installation of gravity sewer when the open construction corridor is 8 or more feet wide</t>
  </si>
  <si>
    <t>A development density of 0.50-1.00 acre-lots will not impact the installation of gravity sewer when the open construction corridor is 8 or more feet wide</t>
  </si>
  <si>
    <t>A development density of 1-3 acre-lots will not impact the installation of gravity sewer when the open construction corridor is 8 or more feet wide</t>
  </si>
  <si>
    <t>A development density of less than 0.25 acre-lots will not impact the installation of gravity sewer when the open construction corridor is 3-8 or more feet wide</t>
  </si>
  <si>
    <t>A development density of 0.25-0.50 acre-lots will not impact the installation of gravity sewer when the open construction corridor is 3-8 or more feet wide</t>
  </si>
  <si>
    <t>A development density of 0.50-1.00 acre-lots will not impact the installation of gravity sewer when the open construction corridor is 3-8 or more feet wide</t>
  </si>
  <si>
    <t>A development density of 1-3 acre-lots will not impact the installation of gravity sewer when the open construction corridor is 3-8 or more feet wide</t>
  </si>
  <si>
    <t>A development density of less than 0.25 acre-lots may offset additional expenses to install gravity sewer when the soil is sandy</t>
  </si>
  <si>
    <t>A development density of 0.25-0.50 acre-lots may offset additional expenses to install gravity sewer when the soil is sandy</t>
  </si>
  <si>
    <t>A development density of 0.50-1.00 acre-lots will not impact the installation of gravity sewer when the soil is sandy</t>
  </si>
  <si>
    <t>A development density of 1-3 acre-lots may increase the cost per lot to install gravity sewer when the soil is sandy</t>
  </si>
  <si>
    <t>A development density of less than 0.25 acre-lots will not impact the installation of gravity sewer when the soil is sand/clay</t>
  </si>
  <si>
    <t>A development density of 0.25-0.50 acre-lots will not impact the installation of gravity sewer when the soil is sand/clay</t>
  </si>
  <si>
    <t>A development density of 0.50-1.00 acre-lots will not impact the installation of gravity sewer when the soil is sand/clay</t>
  </si>
  <si>
    <t>A development density of 1-3 acre-lots will not impact the installation of gravity sewer when the soil is sand/clay</t>
  </si>
  <si>
    <t>A development density of less than 0.25 acre-lots may offset additional expenses to install gravity sewer when the soil is rocky</t>
  </si>
  <si>
    <t>A development density of 0.25-0.50 acre-lots may offset additional expenses to install gravity sewer when the soil is rocky</t>
  </si>
  <si>
    <t>A development density of 0.50-1.00 acre-lots will not impact the installation of gravity sewer when the soil is rocky</t>
  </si>
  <si>
    <t>A development density of 1-3 acre-lots may increase the cost per lot to install gravity sewer when the soil is rocky</t>
  </si>
  <si>
    <t>A development density of less than 0.25 acre-lots may offset additional expenses to install gravity sewer when depth to hard rock is 0-4 feet</t>
  </si>
  <si>
    <t>A development density of less than 0.25 acre-lots may offset additional expenses to install gravity sewer when depth to hard rock is 4-8 feet</t>
  </si>
  <si>
    <t>A development density of less than 0.25 acre-lots may offset additional expenses to install gravity sewer when depth to hard rock is 8 or more feet</t>
  </si>
  <si>
    <t>A development density of 0.25-0.50 acre-lots may offset additional expenses to install gravity sewer when the depth to hard rock is 0-4 feet</t>
  </si>
  <si>
    <t>A development density of 0.50-1.00 acre-lots will not impact the installation of gravity sewer when the depth to hard rock is 0-4 feet</t>
  </si>
  <si>
    <t>A development density of 1-3 acre-lots may increase the cost per lot to install gravity sewer when the depth to hard rock is 0-4 feet</t>
  </si>
  <si>
    <t>A development density of 0.25-0.50 acre-lots may offset additional expenses to install gravity sewer when the depth to hard rock is 4-8 feet</t>
  </si>
  <si>
    <t>A development density of 0.50-1.00 acre-lots will not impact the installation of gravity sewer when the depth to hard rock is 4-8 feet</t>
  </si>
  <si>
    <t>A development density of 1-3 acre-lots may increase the cost per lot to install gravity sewer when the depth to hard rock is 4-8 feet</t>
  </si>
  <si>
    <t>A development density of 0.25-0.50 acre-lots may offset additional expenses to install gravity sewer when the depth to hard rock is 8 or more feet</t>
  </si>
  <si>
    <t>A development density of 0.50-1.00 acre-lots will not impact the installation of gravity sewer when the depth to hard rock is 8 or more feet</t>
  </si>
  <si>
    <t>A development density of 1-3 acre-lots may increase the cost per lot to install gravity sewer when the depth to hard rock is 8 or more feet</t>
  </si>
  <si>
    <t>A development density of less than 0.25 acre-lots may offset additional expenses to install gravity sewer when depth to lime stone is 0-4 feet</t>
  </si>
  <si>
    <t>A development density of less than 0.25 acre-lots may offset additional expenses to install gravity sewer when depth to lime stone is 4-8 feet</t>
  </si>
  <si>
    <t>A development density of less than 0.25 acre-lots may offset additional expenses to install gravity sewer when depth to lime stone is 8 or more feet</t>
  </si>
  <si>
    <t>A development density of 0.25-0.50 acre-lots may offset additional expenses to install gravity sewer when the depth to lime stone is 0-4 feet</t>
  </si>
  <si>
    <t>A development density of 0.25-0.50 acre-lots may offset additional expenses to install gravity sewer when the depth to lime stone is 4-8 feet</t>
  </si>
  <si>
    <t>A development density of 0.25-0.50 acre-lots may offset additional expenses to install gravity sewer when the depth to lime stone is 8 or more feet</t>
  </si>
  <si>
    <t>A development density of 0.50-1.00 acre-lots will not impact the installation of gravity sewer when the depth to lime stone is 0-4 feet</t>
  </si>
  <si>
    <t>A development density of 0.50-1.00 acre-lots will not impact the installation of gravity sewer when the depth to lime stone is 4-8 feet</t>
  </si>
  <si>
    <t>A development density of 0.50-1.00 acre-lots will not impact the installation of gravity sewer when the depth to lime stone is 8 or more feet</t>
  </si>
  <si>
    <t>A development density of 1-3 acre-lots may increase the cost per lot to install gravity sewer when the depth to lime stone is 0-4 feet</t>
  </si>
  <si>
    <t>A development density of 1-3 acre-lots may increase the cost per lot to install gravity sewer when the depth to lime stone is 4-8 feet</t>
  </si>
  <si>
    <t>A development density of 1-3 acre-lots may increase the cost per lot to install gravity sewer when the depth to lime stone is 8 or more feet</t>
  </si>
  <si>
    <t>A development density of less than 0.25 acre-lots will not impact gravity sewer as a replacement option when the existing gravity sewer is in poor condition</t>
  </si>
  <si>
    <t>A development density of less than 0.25 acre-lots will not impact gravity sewer as a replacement option when the existing gravity sewer is in fair condition</t>
  </si>
  <si>
    <t>A development density of less than 0.25 acre-lots has no impact, as utilizing gravity sewer as a replacement should not be considered when the existing gravity sewer is in good condition</t>
  </si>
  <si>
    <t>A development density of less than 0.25 acre-lots has no impact, as utilizing gravity sewer as a replacement should not be considered when the existing gravity sewer is in excellent condition</t>
  </si>
  <si>
    <t>A development density of 0.25-0.50 acre-lots will not impact gravity sewer as a replacement option when the existing gravity sewer is in fair condition</t>
  </si>
  <si>
    <t>A development density of 0.25-0.50 acre-lots has no impact, as utilizing gravity sewer as a replacement should not be considered when the existing gravity sewer is in good condition</t>
  </si>
  <si>
    <t>A development density of 0.25-0.50 acre-lots has no impact, as utilizing gravity sewer as a replacement should not be considered when the existing gravity sewer is in excellent condition</t>
  </si>
  <si>
    <t>A development density of 0.25-0.50 acre-lots will not impact gravity sewer as a replacement option when the existing gravity sewer is in poor condition</t>
  </si>
  <si>
    <t>A development density of 0.50-1.00 acre-lots will not impact gravity sewer as a replacement option when the existing gravity sewer is in poor condition</t>
  </si>
  <si>
    <t>A development density of 0.50-1.00 acre-lots will not impact gravity sewer as a replacement option when the existing gravity sewer is in fair condition</t>
  </si>
  <si>
    <t>A development density of 0.50-1.00 acre-lots has no impact, as utilizing gravity sewer as a replacement should not be considered when the existing gravity sewer is in good condition</t>
  </si>
  <si>
    <t>A development density of 0.50-1.00 acre-lots has no impact, as utilizing gravity sewer as a replacement should not be considered when the existing gravity sewer is in excellent condition</t>
  </si>
  <si>
    <t>A development density of 1-3 acre-lots has no impact, as utilizing gravity sewer as a replacement should not be considered when the existing gravity sewer is in good condition</t>
  </si>
  <si>
    <t>A development density of 1-3 acre-lots has no impact, as utilizing gravity sewer as a replacement should not be considered when the existing gravity sewer is in excellent condition</t>
  </si>
  <si>
    <t>A development density of 1-3 acre-lots will make gravity sewer a less desirable replacement option when the existing gravity sewer is in poor condition</t>
  </si>
  <si>
    <t>A development density of 3 or more acre-lots may increase the cost per lot to install gravity sewer when the depth to lime stone is 8 or more feet</t>
  </si>
  <si>
    <t>A development density of 3 or more acre-lots will make gravity sewer a less desirable replacement option when the existing gravity sewer is in poor condition</t>
  </si>
  <si>
    <t>A development density of 3 or more acre-lots has no impact, as utilizing gravity sewer as a replacement should not be considered when the existing gravity sewer is in excellent condition</t>
  </si>
  <si>
    <t>A development density of 3 or more acre-lots has no impact, as utilizing gravity sewer as a replacement should not be considered when the existing gravity sewer is in good condition</t>
  </si>
  <si>
    <t>A development density of 3 or more acre-lots will make gravity sewer a less desirable replacement option when the existing gravity sewer is in fair condition</t>
  </si>
  <si>
    <t>A development density of 3 or more acre-lots may increase the cost per lot to install gravity sewer when the depth to hard rock is 0-4 feet</t>
  </si>
  <si>
    <t>A development density of 3 or more acre-lots may increase the cost per lot to install gravity sewer when the depth to hard rock is 4-8 feet</t>
  </si>
  <si>
    <t>A development density of 3 or more acre-lots may increase the cost per lot to install gravity sewer when the depth to hard rock is 8 or more feet</t>
  </si>
  <si>
    <t>A development density of 3 or more acre-lots may increase the cost per lot to install gravity sewer when the depth to lime stone is 0-4 feet</t>
  </si>
  <si>
    <t>A development density of 3 or more acre-lots may increase the cost per lot to install gravity sewer when the depth to lime stone is 4-8 feet</t>
  </si>
  <si>
    <t>A development density of 3 or more acre-lots may increase the cost per lot to install gravity sewer when the open construction corridor is 0-3 feet wide</t>
  </si>
  <si>
    <t>A development density of 3 or more acre-lots will not impact the installation of gravity sewer when the open construction corridor is 3-8 or more feet wide</t>
  </si>
  <si>
    <t>A development density of 3 or more acre-lots will not impact the installation of gravity sewer when the open construction corridor is 8 or more feet wide</t>
  </si>
  <si>
    <t>A development density of 3 or more acre-lots may increase the cost per lot to install gravity sewer when the soil is sandy</t>
  </si>
  <si>
    <t>A development density of 3 or more acre-lots will not impact the installation of gravity sewer when the soil is sand/clay</t>
  </si>
  <si>
    <t>A development density of 3 or more acre-lots may increase the cost per lot to install gravity sewer when the soil is rocky</t>
  </si>
  <si>
    <t>An open construction corridor width of 3-8 feet will not have any additional negative impact on gravity sewer installation in sandy soil</t>
  </si>
  <si>
    <t>An open construction corridor width of 3-8 feet will not have any additional negative impact on gravity sewer installation in sand/clay soil</t>
  </si>
  <si>
    <t>An open construction corridor width of 3-8 feet will not have any additional negative impact on gravity sewer installation in rocky soil</t>
  </si>
  <si>
    <t>An open construction corridor width of 8 or more feet will not have any additional negative impact on gravity sewer installation in sandy soil</t>
  </si>
  <si>
    <t>An open construction corridor width of 8 or more feet will not have any additional negative impact on gravity sewer installation in sand/clay soil</t>
  </si>
  <si>
    <t>An open construction corridor width of 8 or more feet will not have any additional negative impact on gravity sewer installation in rocky soil</t>
  </si>
  <si>
    <t>An open construction corridor width of 0-3 feet may make the installation of gravity sewer more difficult in sandy soil</t>
  </si>
  <si>
    <t>An open construction corridor width of 0-3 feet may make the installation of gravity sewer more difficult in rocky soil</t>
  </si>
  <si>
    <t>An open construction corridor width of 0-3 feet may make the installation of gravity sewer more difficult in sand/clay soil</t>
  </si>
  <si>
    <t>A construction corridor of 0-3 feet will increase the difficulty of installing gravity sewer when the depth to hard rock is 0-4 feet</t>
  </si>
  <si>
    <t>A construction corridor of 0-3 feet may increase the difficulty of installing gravity sewer when the depth to hard rock is 8 or more feet</t>
  </si>
  <si>
    <t>A construction corridor of 0-3 feet will increase the difficulty of installing gravity sewer when the depth to hard rock is 4-8 feet</t>
  </si>
  <si>
    <t>A construction corridor of 0-3 feet may increase the difficulty of installing gravity sewer when the depth to hard rock is 0-4 feet</t>
  </si>
  <si>
    <t>A construction corridor of 0-3 feet may increase the difficulty of installing gravity sewer when the depth to hard rock is 4-8 feet</t>
  </si>
  <si>
    <t>A construction corridor of 0-3 feet will not impact the installation of gravity sewer when the depth to hard rock is 0-4 feet</t>
  </si>
  <si>
    <t>A construction corridor of 0-3 feet will not impact the installation of gravity sewer when the depth to hard rock is 4-8 feet</t>
  </si>
  <si>
    <t>A construction corridor of 0-3 feet will not impact the installation of gravity sewer when the depth to hard rock is 8 or more feet</t>
  </si>
  <si>
    <t>A construction corridor of 0-3 feet will increase the difficulty of installing gravity sewer when the depth to lime stone is 0-4 feet</t>
  </si>
  <si>
    <t>A construction corridor of 0-3 feet will increase the difficulty of installing gravity sewer when the depth to lime stone is 4-8 feet</t>
  </si>
  <si>
    <t>A construction corridor of 0-3 feet may increase the difficulty of installing gravity sewer when the depth to lime stone is 8 or more feet</t>
  </si>
  <si>
    <t>A construction corridor of 0-3 feet may increase the difficulty of installing gravity sewer when the depth to lime stone is 0-4 feet</t>
  </si>
  <si>
    <t>A construction corridor of 0-3 feet may increase the difficulty of installing gravity sewer when the depth to lime stone is 4-8 feet</t>
  </si>
  <si>
    <t>A construction corridor of 0-3 feet will not impact the installation of gravity sewer when the depth to lime stone is 0-4 feet</t>
  </si>
  <si>
    <t>A construction corridor of 0-3 feet will not impact the installation of gravity sewer when the depth to lime stone is 4-8 feet</t>
  </si>
  <si>
    <t>A construction corridor of 0-3 feet will not impact the installation of gravity sewer when the depth to lime stone is 8 or more feet</t>
  </si>
  <si>
    <t>Existing gravity sewer in poor conditon could be feasibly replaced by gravity sewer when the development density is 0.00-0.25 acre-lots</t>
  </si>
  <si>
    <t>Existing gravity sewer in poor conditon could be feasibly replaced by gravity sewer when the development density is 0.25-0.50 acre-lots</t>
  </si>
  <si>
    <t>Existing gravity sewer in poor conditon could be feasibly replaced by gravity sewer when the development density is 0.5-1.0 acre-lots</t>
  </si>
  <si>
    <t>Existing gravity sewer in poor conditon will have no additional impact on the installation of gravity sewer when the development density is 1-3 acre-lots</t>
  </si>
  <si>
    <t>Existing gravity sewer in poor conditon will have no additional impact on the installation of gravity sewer when the development density is 3-acre or more lots</t>
  </si>
  <si>
    <t>Existing gravity sewer in fair conditon could be feasibly replaced by gravity sewer when the development density is 0.00-0.25 acre-lots</t>
  </si>
  <si>
    <t>Existing gravity sewer in fair conditon could be feasibly replaced by gravity sewer when the development density is 0.25-0.50 acre-lots</t>
  </si>
  <si>
    <t>Existing gravity sewer in fair conditon could be feasibly replaced by gravity sewer when the development density is 0.5-1.0 acre-lots</t>
  </si>
  <si>
    <t>Existing gravity sewer in fair conditon will have no additional impact on the installation of gravity sewer when the development density is 1-3 acre-lots</t>
  </si>
  <si>
    <t>Existing gravity sewer in fair conditon will have no additional impact on the installation of gravity sewer when the development density is 3-acre or more lots</t>
  </si>
  <si>
    <t>An open construction corridor of 0-3 feet may make gravity sewer a less desirable replacement option when the existing sewer is in poor condition</t>
  </si>
  <si>
    <t>An open construction corridor of 0-3 feet may make gravity sewer a less desirable replacement option when the existing sewer is in fair condition</t>
  </si>
  <si>
    <t>An open construction corridor of 0-3 feet should not have an impact, as the existing gravity sewer should not be replaced when it is in good condition</t>
  </si>
  <si>
    <t>An open construction corridor of 0-3 feet should not have an impact, as the existing gravity sewer should not be replaced when it is in excellent condition</t>
  </si>
  <si>
    <t>An open construction corridor of 3-8 feet should not have an impact, as the existing gravity sewer should not be replaced when it is in good condition</t>
  </si>
  <si>
    <t>An open construction corridor of 3-8 feet should not have an impact, as the existing gravity sewer should not be replaced when it is in excellent condition</t>
  </si>
  <si>
    <t>An open construction corridor of 3-8 feet will not make an impact when considering gravity sewer as a replacement option when the existing gravity sewer is in fair condition</t>
  </si>
  <si>
    <t>An open construction corridor of 3-8 feet will not make an impact when considering gravity sewer as a replacement option when the existing gravity sewer is in poor condition</t>
  </si>
  <si>
    <t>An open construction corridor of 8 or more feet will not make an impact when considering gravity sewer as a replacement option when the existing gravity sewer is in poor condition</t>
  </si>
  <si>
    <t>An open construction corridor of 8 or more feet will not make an impact when considering gravity sewer as a replacement option when the existing gravity sewer is in fair condition</t>
  </si>
  <si>
    <t>An open construction corridor of 8 or more feet should not have an impact, as the existing gravity sewer should not be replaced when it is in good condition</t>
  </si>
  <si>
    <t>An open construction corridor of 8 or more feet should not have an impact, as the existing gravity sewer should not be replaced when it is in excellent condition</t>
  </si>
  <si>
    <t>Sandy soil will not have an additional impact on the installation of gravity sewer when the depth to hard rock is 0-4 feet</t>
  </si>
  <si>
    <t>Sandy soil will not have an additional impact on the installation of gravity sewer when the depth to hard rock is 4-8 feet</t>
  </si>
  <si>
    <t>Sandy soil will not have an additional impact on the installation of gravity sewer when the depth to hard rock is 8 or more feet</t>
  </si>
  <si>
    <t>Sand/clay soil will not have an additional impact on the installation of gravity sewer when the depth to hard rock is 0-4 feet</t>
  </si>
  <si>
    <t>Sand/clay soil will not have an additional impact on the installation of gravity sewer when the depth to hard rock is 4-8 feet</t>
  </si>
  <si>
    <t>Sand/clay soil will not have an additional impact on the installation of gravity sewer when the depth to hard rock is 8 or more feet</t>
  </si>
  <si>
    <t>Rocky soil may have a negative impact on the installation of gravity sewer when the depth to hard rock is 0-4 feet</t>
  </si>
  <si>
    <t>Rocky soil may have a negative impact on the installation of gravity sewer when the depth to hard rock is 4-8 feet</t>
  </si>
  <si>
    <t>Rocky soil may have a negative impact on the installation of gravity sewer when the depth to hard rock is 8 or more feet</t>
  </si>
  <si>
    <t>Sandy soil will not have an additional impact on the installation of gravity sewer when the depth to lime stone is 0-4 feet</t>
  </si>
  <si>
    <t>Sandy soil will not have an additional impact on the installation of gravity sewer when the depth to lime stone is 4-8 feet</t>
  </si>
  <si>
    <t>Sandy soil will not have an additional impact on the installation of gravity sewer when the depth to lime stone is 8 or more feet</t>
  </si>
  <si>
    <t>Sand/clay soil will not have an additional impact on the installation of gravity sewer when the depth to lime stone is 0-4 feet</t>
  </si>
  <si>
    <t>Sand/clay soil will not have an additional impact on the installation of gravity sewer when the depth to lime stone is 4-8 feet</t>
  </si>
  <si>
    <t>Sand/clay soil will not have an additional impact on the installation of gravity sewer when the depth to lime stone is 8 or more feet</t>
  </si>
  <si>
    <t>Rocky soil may have a negative impact on the installation of gravity sewer when the depth to lime stone is 0-4 feet</t>
  </si>
  <si>
    <t>Rocky soil may have a negative impact on the installation of gravity sewer when the depth to lime stone is 4-8 feet</t>
  </si>
  <si>
    <t>Rocky soil may have a negative impact on the installation of gravity sewer when the depth to lime stone is 8 or more feet</t>
  </si>
  <si>
    <t>Sandy soil types will not impact the feasibility of gravity sewer as a replacement option when the existing gravity sewer is in poor condition</t>
  </si>
  <si>
    <t>Sandy soil types will not impact the feasibility of gravity sewer as a replacement option when the existing gravity sewer is in fair condition</t>
  </si>
  <si>
    <t>The soil type is of no importance when the existing gravity sewer is in good condition, as a replacement is unnecessary</t>
  </si>
  <si>
    <t>The soil type is of no importance when the existing gravity sewer is in excellent condition, as a replacement is unnecessary</t>
  </si>
  <si>
    <t>Sand/clay soil types will not impact the feasibility of gravity sewer as a replacement option when the existing gravity sewer is in poor condition</t>
  </si>
  <si>
    <t>Sand/clay soil types will not impact the feasibility of gravity sewer as a replacement option when the existing gravity sewer is in fair condition</t>
  </si>
  <si>
    <t>Rocky soil types will negatively impact the feasibility of gravity sewer as a replacement option when the existing gravity sewer is in poor condition</t>
  </si>
  <si>
    <t>Rocky soil types will negatively impact the feasibility of gravity sewer as a replacement option when the existing gravity sewer is in fair condition</t>
  </si>
  <si>
    <t>If the existing gravity sewer is in poor condition, other replacement options may want to be considered if the open construction corridor is 0-3 feet wide</t>
  </si>
  <si>
    <t>If the existing gravity sewer is in fair condition, other replacement options may want to be considered if the open construction corridor is 0-3 feet wide</t>
  </si>
  <si>
    <t>If the existing gravity sewer is in poor condition, the use of gravity sewer as a replacement will not be affected when the open construction corridor is 3-8 feet wide</t>
  </si>
  <si>
    <t>If the existing gravity sewer is in fair condition, the use of gravity sewer as a replacement will not be affected when the open construction corridor is 3-8 feet wide</t>
  </si>
  <si>
    <t>If the existing gravity sewer is in poor condition, the use of gravity sewer as a replacement will not be affected when the open construction corridor is 8 or more feet wide</t>
  </si>
  <si>
    <t>If the existing gravity sewer is in fair condition, the use of gravity sewer as a replacement will not be affected when the open construction corridor is 8 or more feet wide</t>
  </si>
  <si>
    <t>When the existing gravity sewer is in poor condition, the consideration of utilizing gravity sewer as a replacement will not be impacted where there is sandy soil type</t>
  </si>
  <si>
    <t>When the existing gravity sewer is in poor condition, the consideration of utilizing gravity sewer as a replacement will not be impacted where there is sand/clay soil type</t>
  </si>
  <si>
    <t>When the existing gravity sewer is in poor condition, gravity sewer may be a less favorable replacement option when there is rocky soil</t>
  </si>
  <si>
    <t>When the existing gravity sewer is in fair condition, the consideration of utilizing gravity sewer as a replacement will not be impacted where there is sandy soil type</t>
  </si>
  <si>
    <t>When the existing gravity sewer is in fair condition, the consideration of utilizing gravity sewer as a replacement will not be impacted where there is sand/clay soil type</t>
  </si>
  <si>
    <t>When the existing gravity sewer is in fair condition, gravity sewer may be a less favorable replacement option when there is rocky soil</t>
  </si>
  <si>
    <t>need to add NONE</t>
  </si>
  <si>
    <t>If the existing gravity sewer is in poor condition, replacing the sewer with gravity will be the least desirable option when the depth to hard rock is 0-4 feet</t>
  </si>
  <si>
    <t>If the existing gravity sewer is in poor condition, replacing the sewer with gravity will likely be the least desirable option when the depth to hard rock is 8 or more feet</t>
  </si>
  <si>
    <t>If the existing gravity sewer is in poor condition, replacing the sewer with gravity will be the least desirable option when the depth to hard rock is 4-8 feet</t>
  </si>
  <si>
    <t>If the existing gravity sewer is in fair condition, replacing the sewer with gravity will be the least desirable option when the depth to hard rock is 0-4 feet</t>
  </si>
  <si>
    <t>If the existing gravity sewer is in fair condition, replacing the sewer with gravity will be the least desirable option when the depth to hard rock is 4-8 feet</t>
  </si>
  <si>
    <t>If the existing gravity sewer is in fair condition, replacing the sewer with gravity will likely be the least desirable option when the depth to hard rock is 8 or more feet</t>
  </si>
  <si>
    <t>If the existing gravity sewer is in poor condition, replacing the sewer with gravity will be the least desirable option when the depth to lime stone is 0-4 feet</t>
  </si>
  <si>
    <t>If the existing gravity sewer is in poor condition, replacing the sewer with gravity will be the least desirable option when the depth to lime stone is 4-8 feet</t>
  </si>
  <si>
    <t>If the existing gravity sewer is in poor condition, replacing the sewer with gravity will likely be the least desirable option when the depth to lime stone is 8 or more feet</t>
  </si>
  <si>
    <t>If the existing gravity sewer is in fair condition, replacing the sewer with gravity will be the least desirable option when the depth to lime stone is 0-4 feet</t>
  </si>
  <si>
    <t>If the existing gravity sewer is in fair condition, replacing the sewer with gravity will be the least desirable option when the depth to lime stone is 4-8 feet</t>
  </si>
  <si>
    <t>If the existing gravity sewer is in fair condition, replacing the sewer with gravity will likely be the least desirable option when the depth to lime stone is 8 or more feet</t>
  </si>
  <si>
    <t>Where the hard rock is 0-4 feet deep, it will make gravity sewer the least desirable replacement option when the existing gravity sewer is in poor condition</t>
  </si>
  <si>
    <t>Where the hard rock is 8 or more feet deep, it may make gravity sewer the least desirable replacement option when the existing gravity sewer is in poor condition</t>
  </si>
  <si>
    <t>Where the hard rock is 4-8 feet deep, it will make gravity sewer the least desirable replacement option when the existing gravity sewer is in poor condition</t>
  </si>
  <si>
    <t>Where the hard rock is 0-4 feet deep, it will make gravity sewer the least desirable replacement option when the existing gravity sewer is in fair condition</t>
  </si>
  <si>
    <t>Where the hard rock is 4-8 feet deep, it will make gravity sewer the least desirable replacement option when the existing gravity sewer is in fair condition</t>
  </si>
  <si>
    <t>Where the hard rock is 8 or more feet deep, it may make gravity sewer the least desirable replacement option when the existing gravity sewer is in fair condition</t>
  </si>
  <si>
    <t>Where the hard rock is 0-4 feet deep, the existing gravity sewer should not be considered for replacement as it is in good condition</t>
  </si>
  <si>
    <t>Where the hard rock is 0-4 feet deep, the existing gravity sewer should not be considered for replacement as it is in excellent condition</t>
  </si>
  <si>
    <t>Where the hard rock is 4-8 feet deep, the existing gravity sewer should not be considered for replacement as it is in good condition</t>
  </si>
  <si>
    <t>Where the hard rock is 4-8 feet deep, the existing gravity sewer should not be considered for replacement as it is in excellent condition</t>
  </si>
  <si>
    <t>Where the hard rock is 8 or more feet deep, the existing gravity sewer should not be considered for replacement as it is in good condition</t>
  </si>
  <si>
    <t>Where the hard rock is 8 or more feet deep, the existing gravity sewer should not be considered for replacement as it is in excellent condition</t>
  </si>
  <si>
    <t>Where the lime stone is 0-4 feet deep, it will make gravity sewer the least desirable replacement option when the existing gravity sewer is in poor condition</t>
  </si>
  <si>
    <t>Where the lime stone is 0-4 feet deep, it will make gravity sewer the least desirable replacement option when the existing gravity sewer is in fair condition</t>
  </si>
  <si>
    <t>Where the lime stone is 0-4 feet deep, the existing gravity sewer should not be considered for replacement as it is in good condition</t>
  </si>
  <si>
    <t>Where the lime stone is 0-4 feet deep, the existing gravity sewer should not be considered for replacement as it is in excellent condition</t>
  </si>
  <si>
    <t>Where the lime stone is 4-8 feet deep, it will make gravity sewer the least desirable replacement option when the existing gravity sewer is in poor condition</t>
  </si>
  <si>
    <t>Where the lime stone is 4-8 feet deep, it will make gravity sewer the least desirable replacement option when the existing gravity sewer is in fair condition</t>
  </si>
  <si>
    <t>Where the lime stone is 4-8 feet deep, the existing gravity sewer should not be considered for replacement as it is in good condition</t>
  </si>
  <si>
    <t>Where the lime stone is 4-8 feet deep, the existing gravity sewer should not be considered for replacement as it is in excellent condition</t>
  </si>
  <si>
    <t>Where the lime stone is 8 or more feet deep, it may make gravity sewer the least desirable replacement option when the existing gravity sewer is in poor condition</t>
  </si>
  <si>
    <t>Where the lime stone is 8 or more feet deep, it may make gravity sewer the least desirable replacement option when the existing gravity sewer is in fair condition</t>
  </si>
  <si>
    <t>Where the lime stone is 8 or more feet deep, the existing gravity sewer should not be considered for replacement as it is in good condition</t>
  </si>
  <si>
    <t>Where the lime stone is 8 or more feet deep, the existing gravity sewer should not be considered for replacement as it is in excellent condition</t>
  </si>
  <si>
    <t>Hard rock at a depth of 0-4 feet will make the installation of gravity sewer more difficult where the open construction corridor is 0-3 feet wide</t>
  </si>
  <si>
    <t>Hard rock at a depth of 0-4 feet will not impact the installation of gravity sewer where the open construction corridor is 8 or more feet wide</t>
  </si>
  <si>
    <t>Hard rock at a depth of 0-4 feet may make the installation of gravity sewer more difficult where the open construction corridor is 3-8 feet wide</t>
  </si>
  <si>
    <t>Hard rock at a depth of 4-8 feet will make the installation of gravity sewer more difficult where the open construction corridor is 0-3 feet wide</t>
  </si>
  <si>
    <t>Hard rock at a depth of 4-8 feet may make the installation of gravity sewer more difficult where the open construction corridor is 3-8 feet wide</t>
  </si>
  <si>
    <t>Hard rock at a depth of 4-8 feet will not impact the installation of gravity sewer where the open construction corridor is 8 or more feet wide</t>
  </si>
  <si>
    <t>Hard rock at a depth of 8 or more feet will make the installation of gravity sewer more difficult where the open construction corridor is 0-3 feet wide</t>
  </si>
  <si>
    <t>Hard rock at a depth of 8 or more feet may make the installation of gravity sewer more difficult where the open construction corridor is 3-8 feet wide</t>
  </si>
  <si>
    <t>Hard rock at a depth of 8 or more feet will not impact the installation of gravity sewer where the open construction corridor is 8 or more feet wide</t>
  </si>
  <si>
    <t>Lime stone at a depth of 0-4 feet will make the installation of gravity sewer more difficult where the open construction corridor is 0-3 feet wide</t>
  </si>
  <si>
    <t>Lime stone at a depth of 0-4 feet may make the installation of gravity sewer more difficult where the open construction corridor is 3-8 feet wide</t>
  </si>
  <si>
    <t>Lime stone at a depth of 0-4 feet will not impact the installation of gravity sewer where the open construction corridor is 8 or more feet wide</t>
  </si>
  <si>
    <t>Lime stone at a depth of 4-8 feet will make the installation of gravity sewer more difficult where the open construction corridor is 0-3 feet wide</t>
  </si>
  <si>
    <t>Lime stone at a depth of 4-8 feet may make the installation of gravity sewer more difficult where the open construction corridor is 3-8 feet wide</t>
  </si>
  <si>
    <t>Lime stone at a depth of 4-8 feet will not impact the installation of gravity sewer where the open construction corridor is 8 or more feet wide</t>
  </si>
  <si>
    <t>Lime stone at a depth of 8 or more feet will make the installation of gravity sewer more difficult where the open construction corridor is 0-3 feet wide</t>
  </si>
  <si>
    <t>Lime stone at a depth of 8 or more feet may make the installation of gravity sewer more difficult where the open construction corridor is 3-8 feet wide</t>
  </si>
  <si>
    <t>Lime stone at a depth of 8 or more feet will not impact the installation of gravity sewer where the open construction corridor is 8 or more feet wide</t>
  </si>
  <si>
    <t>A depth to hard rock of 0-4 feet will increase the cost of gravity construction in sandy soils</t>
  </si>
  <si>
    <t>A depth to hard rock of 0-4 feet will increase the cost of gravity construction in sand/clay soils</t>
  </si>
  <si>
    <t>A depth to hard rock of 0-4 feet will increase the cost of gravity construction in rocky soils</t>
  </si>
  <si>
    <t>A depth to hard rock of 4-8 feet will increase the cost of gravity construction in sandy soils</t>
  </si>
  <si>
    <t>A depth to hard rock of 4-8 feet will increase the cost of gravity construction in sand/clay soils</t>
  </si>
  <si>
    <t>A depth to hard rock of 4-8 feet will increase the cost of gravity construction in rocky soils</t>
  </si>
  <si>
    <t>A depth to hard rock of 8 or more feet may increase the cost of gravity construction in sandy soils</t>
  </si>
  <si>
    <t>A depth to hard rock of 8 or more feet may increase the cost of gravity construction in sand/clay soils</t>
  </si>
  <si>
    <t>A depth to hard rock of 8 or more feet may increase the cost of gravity construction in rocky soils</t>
  </si>
  <si>
    <t>A depth to lime stone of 0-4 feet will increase the cost of gravity construction in sandy soils</t>
  </si>
  <si>
    <t>A depth to lime stone of 0-4 feet will increase the cost of gravity construction in sand/clay soils</t>
  </si>
  <si>
    <t>A depth to lime stone of 0-4 feet will increase the cost of gravity construction in rocky soils</t>
  </si>
  <si>
    <t>A depth to lime stone of 4-8 feet will increase the cost of gravity construction in sandy soils</t>
  </si>
  <si>
    <t>A depth to lime stone of 4-8 feet will increase the cost of gravity construction in sand/clay soils</t>
  </si>
  <si>
    <t>A depth to lime stone of 4-8 feet will increase the cost of gravity construction in rocky soils</t>
  </si>
  <si>
    <t>A depth to lime stone of 8 or more feet may increase the cost of gravity construction in sandy soils</t>
  </si>
  <si>
    <t>A depth to lime stone of 8 or more feet may increase the cost of gravity construction in sand/clay soils</t>
  </si>
  <si>
    <t>A depth to lime stone of 8 or more feet may increase the cost of gravity construction in rocky soils</t>
  </si>
  <si>
    <t>A depth of hard rock of 0-4 will further increase the difficulty of installing gravity sewer when the depth to lime stone is 0-4 feet</t>
  </si>
  <si>
    <t>A depth of hard rock of 0-4 will further increase the difficulty of installing gravity sewer when the depth to lime stone is 4-8 feet</t>
  </si>
  <si>
    <t>A depth of hard rock of 0-4 may further increase the difficulty of installing gravity sewer when the depth to lime stone is 8 or more feet</t>
  </si>
  <si>
    <t>A depth of hard rock of 4-8 will further increase the difficulty of installing gravity sewer when the depth to lime stone is 4-8 feet</t>
  </si>
  <si>
    <t>A depth of hard rock of 4-8 may further increase the difficulty of installing gravity sewer when the depth to lime stone is 8 or more feet</t>
  </si>
  <si>
    <t>A depth of hard rock of 8 or more may further increase the difficulty of installing gravity sewer when the depth to lime stone is 8 or more feet</t>
  </si>
  <si>
    <t>A depth of hard rock of 4-8 will further increase the difficulty of installing gravity sewer when the depth to lime stone is 0-4 feet</t>
  </si>
  <si>
    <t>A depth of hard rock of 8 or more may further increase the difficulty of installing gravity sewer when the depth to lime stone is 0-4 feet</t>
  </si>
  <si>
    <t>A depth of hard rock of 8 or more may further increase the difficulty of installing gravity sewer when the depth to lime stone is 4-8 feet</t>
  </si>
  <si>
    <t>A depth of lime stone of 0-4 will further increase the difficulty of installing gravity sewer when the depth to hard rock is 0-4 feet</t>
  </si>
  <si>
    <t>A depth of lime stone of 0-4 will further increase the difficulty of installing gravity sewer when the depth to hard rock is 4-8 feet</t>
  </si>
  <si>
    <t>A depth of lime stone of 0-4 may further increase the difficulty of installing gravity sewer when the depth to hard rock is 8 or more feet</t>
  </si>
  <si>
    <t>A depth of lime stone of 4-8 will further increase the difficulty of installing gravity sewer when the depth to hard rock is 0-4 feet</t>
  </si>
  <si>
    <t>A depth of lime stone of 4-8 will further increase the difficulty of installing gravity sewer when the depth to hard rock is 4-8 feet</t>
  </si>
  <si>
    <t>A depth of lime stone of 4-8 may further increase the difficulty of installing gravity sewer when the depth to hard rock is 8 or more feet</t>
  </si>
  <si>
    <t>A depth of lime stone of 8 or more may further increase the difficulty of installing gravity sewer when the depth to hard rock is 0-4 feet</t>
  </si>
  <si>
    <t>A depth of lime stone of 8 or more may further increase the difficulty of installing gravity sewer when the depth to hard rock is 4-8 feet</t>
  </si>
  <si>
    <t>A depth of lime stone of 8 or more may further increase the difficulty of installing gravity sewer when the depth to hard rock is 8 or more feet</t>
  </si>
  <si>
    <t>A water table depth of 0-5 feet will make vacuum sewer installation in a narrow construction corridor difficult, but vacuum sewer will be the easiest sewer to install in these conditions</t>
  </si>
  <si>
    <t>A water table depth of 0-5 feet will have no impact on vacuum sewer installation in this wide of a construction corridor aside from the required dewatering</t>
  </si>
  <si>
    <t>A water table depth of 0-5 feet will require dewatering for constructing vacuum sewer, but it will be easier in sandy soil</t>
  </si>
  <si>
    <t>A water table depth of 0-5 feet will only make vacuum sewer construction more difficult in sand/clay soil if dewatering is required</t>
  </si>
  <si>
    <t>A water table depth of 0-5 feet will make vacuum sewer construction very difficult, but easier than gravity</t>
  </si>
  <si>
    <t>A water table depth of 0-5 feet will not additionally impact vacuum sewer construction in a condition with shallow hard rock</t>
  </si>
  <si>
    <t>A water table depth of 0-5 feet will not have an impact on vacuum sewer construction with this depth to hard rock</t>
  </si>
  <si>
    <t>A water table depth of 0-5 feet will not affect vacuum sewer construction with this depth to lime stone outside of the required dewatering</t>
  </si>
  <si>
    <t>A water table depth of 0-5 feet will not affect vacuum sewer construction at this depth to lime stone</t>
  </si>
  <si>
    <t>A water table depth of 0-5 feet lends itself to vacuum sewer being an ideal replacement for gravity sewer in poor condition</t>
  </si>
  <si>
    <t>A water table depth of 0-5 feet may make vacuum sewer replacement less attractive when the existing gravity sewer is in fair condition</t>
  </si>
  <si>
    <t>Water table depth will not impact the construction of vacuum sewer in any type of development density category</t>
  </si>
  <si>
    <t>A water table depth of 0-5 feet will cause the cost per lot to increase for the construction of vacuum sewer in this development density category</t>
  </si>
  <si>
    <t>Water table depth will not have an impact on vacuum sewer construction in this neighborhood type</t>
  </si>
  <si>
    <t>Water table depth may result in additional ROW restoration for the construction of vacuum sewer in this neighborhood type</t>
  </si>
  <si>
    <t>A water table depth of 5-12 feet will not necessarily affect vacuum sewer construction in a narrow construction corridor because dewatering should not be required</t>
  </si>
  <si>
    <t>A water table depth of 5-12 feet will have no impact on vacuum sewer installation in this wide of a construction corridor</t>
  </si>
  <si>
    <t>A water table depth of 5-12 feet should not impact vacuum sewer construction in sandy soil</t>
  </si>
  <si>
    <t>A water table depth of 5-12 feet should not impact vacuum sewer construction in sand/clay soil</t>
  </si>
  <si>
    <t>A water table depth of 5-12 feet will not additionally impact vacuum sewer construction in a condition with shallow hard rock</t>
  </si>
  <si>
    <t>A water table depth of 5-12 feet will not have an impact on vacuum sewer construction with this depth to hard rock</t>
  </si>
  <si>
    <t>A water table depth of 5-12 feet will not affect vacuum sewer construction at this depth to lime stone</t>
  </si>
  <si>
    <t>A water table depth of 5-12 feet has no negative impacts on the replacement of poor gravity sewer with vacuum sewer</t>
  </si>
  <si>
    <t>A water table depth of 12 or more feet will have no impact on vacuum sewer installation in this wide of a construction corridor</t>
  </si>
  <si>
    <t>A water table depth of 12 or more feet should not impact vacuum sewer construction in sandy soil</t>
  </si>
  <si>
    <t>A water table depth of 12 or more feet should not impact vacuum sewer construction in sand/clay soil</t>
  </si>
  <si>
    <t>A water table depth of 12 or more feet should not impact vacuum sewer construction in rocky soil</t>
  </si>
  <si>
    <t>A water table depth of 12 or more feet will not additionally impact vacuum sewer construction in a condition with shallow hard rock</t>
  </si>
  <si>
    <t>A water table depth of 12 or more feet will not have an impact on vacuum sewer construction with this depth to hard rock</t>
  </si>
  <si>
    <t>A water table depth of 12 or more feet will not affect vacuum sewer construction at this depth to lime stone</t>
  </si>
  <si>
    <t>A water table depth of 12 or more feet has no negative impacts on the replacement of poor gravity sewer with vacuum sewer</t>
  </si>
  <si>
    <t>A water table depth of 12 or more feet would not impact vacuum sewer construction, but if the existing gravity sewer is in fair condition replacement may not be necessary</t>
  </si>
  <si>
    <t>A water table depth of 5-12 feet will only make vacuum sewer construction more difficult in rocky soil if dewatering is required for the wet wells</t>
  </si>
  <si>
    <t>Rocky soils may impact the construction of vacuum sewer when the water table is 5-12 feet deep, as dewatering may be needed to install the wet well</t>
  </si>
  <si>
    <t>A depth of hard rock of 0-4 feet will not affect vacuum sewer construction with a water table of 12+ feet as dewatering will not be necessary</t>
  </si>
  <si>
    <t>A depth of hard rock of 4-8 feet will not affect vacuum sewer construction with a water table of 12+ feet as dewatering will not be necessary</t>
  </si>
  <si>
    <t>A depth of hard rock of 8 or more feet will not affect vacuum sewer construction with a water table of 12+ feet as dewatering will not be necessary</t>
  </si>
  <si>
    <t>A depth to lime stone of 0-4 feet will not affect vacuum sewer construction with a water table of 12+ feet as dewatering will not be necessary</t>
  </si>
  <si>
    <t>A depth to lime stone of 4-8 feet will not affect vacuum sewer construction with a water table of 12+ feet as dewatering will not be necessary</t>
  </si>
  <si>
    <t>A depth to lime stone of 8 or more feet will not affect vacuum sewer construction with a water table of 12+ feet as dewatering will not be necessary</t>
  </si>
  <si>
    <t>A depth of hard rock of 8 or more feet should not impact the installation of vacuum sewer when the water table is 5-12 feet deep</t>
  </si>
  <si>
    <t>A depth of lime stone of 0-4 feet may impact the installation of vacuum sewer if dewatering is needed for the wet well</t>
  </si>
  <si>
    <t>A depth of lime stone of 4-8 feet may impact the installation of vacuum sewer if dewatering is needed for the wet well</t>
  </si>
  <si>
    <t>A depth of lime stone of 8 or more feet should not impact the installation of vacuum sewer when the water table is 5-12 feet deep</t>
  </si>
  <si>
    <t>A depth of hard rock of 4-8 feet may impact the installation of vacuum sewer when the water table is 5-12 feet deep if dewatering is needed for the wet well</t>
  </si>
  <si>
    <t>A development density of 1-3 acre lots may increase the cost per lot for vacuum sewer construction when the water table is 5-12 feet</t>
  </si>
  <si>
    <t>A development density of 3-acre or more acre lots may increase the cost per lot for vacuum sewer construction when the water table is 5-12 feet</t>
  </si>
  <si>
    <t>A depth of hard rock of 4-8 feet may increase the difficulty of vacuum sewer installation in rocky soil</t>
  </si>
  <si>
    <t>A depth to lime stone of 4-8 feet may increase the difficulty of vacuum sewer installation in rocky soil</t>
  </si>
  <si>
    <t>A development density of 1-3 acre lots may increase the cost per lot for vacuum sewer when the depth to hard rock is 4-8 feet</t>
  </si>
  <si>
    <t>A development density of 3-acre or more lots may increase the cost per lot for vacuum sewer when the depth to hard rock is 4-8 feet</t>
  </si>
  <si>
    <t>A development density of 1-3 acre lots may increase the cost per lot for vacuum sewer when the depth to lime stone is 4-8 feet</t>
  </si>
  <si>
    <t>A development density of 3-acre or more lots may increase the cost per lot for vacuum sewer when the depth to lime stone is 4-8 feet</t>
  </si>
  <si>
    <t>Lime stone at a depth of 4-8 feet may make the installation of vacuum sewer more difficult when the depth to hard rock is 4-8 feet</t>
  </si>
  <si>
    <t>A depth of hard rock of 4-8 feet may make the installation of vacuum sewer more difficult when the depth to lime stone is 4-8 feet</t>
  </si>
  <si>
    <t>A water table depth of 5-12 feet may make the installation of vacuum sewer more difficult when the depth to lime stone is 4-8 feet</t>
  </si>
  <si>
    <t>A water table depth of 5-12 feet may negatively impact vacuum sewer construction, but if the existing gravity sewer is in fair condition replacement may not be necessary</t>
  </si>
  <si>
    <t>A depth to hard rock of 4-8 feet may increase the cost per lot for the installation of vacuum sewer with a development density consisting of 1-3 acre lots</t>
  </si>
  <si>
    <t>A depth to lime stone of 4-8 feet may increase the cost per lot for the installation of vacuum sewer with a development density consisting of 1-3 acre lots</t>
  </si>
  <si>
    <t>Version 1.0</t>
  </si>
  <si>
    <t>The condition of existing gravity sewer is only applicable to those projects where gravity sewer systems exist, and the user is comparing the cost of repairing the gravity sewer system versus the cost of installing and alternative wastewater collection system. The user should take into consideration that existing sewer that is in operable condition may not need to be considered for a replacement at all. Instead, the user may want to consider rehabilitation options further down the road that may offer a more economical option in lieu of replacing the system entirely. However, if the existing gravity sewer is failing and rehabilitation options prove to be expensive, the user may want to consider an alternative sewer system as a viable option to replace the existing sewer system. The inexpensive capital costs required for the installation of an alternative sewer system may benefit utilities that do not have the funds necessary for major rehabilitation of the gravity system.</t>
  </si>
  <si>
    <t>FEBRUARY 16, 2023 -- VERSION 1.0</t>
  </si>
  <si>
    <t>KNOWN BUGS &amp; ISSUES</t>
  </si>
  <si>
    <t>No</t>
  </si>
  <si>
    <t>Type</t>
  </si>
  <si>
    <t>Description</t>
  </si>
  <si>
    <t>Model Expansion</t>
  </si>
  <si>
    <t>Model will be updated to give relative cost impact of user's input on each major factor. Will be setup to reflect a general level of cost ($-$$$$).</t>
  </si>
  <si>
    <t>Will add a general summary page quantifying the overall results.</t>
  </si>
  <si>
    <t>Will add an ongoing maintenance summary page to depict it's impact on the decision to select a sewer alternative</t>
  </si>
  <si>
    <t>Issue</t>
  </si>
  <si>
    <t>Generic Fix</t>
  </si>
  <si>
    <t>Will include a "None" option for several factors on the input.</t>
  </si>
  <si>
    <t>The output page can yield smushed results rows if the user's screen resolution is less than 4k. May need to adjust the row height before print.</t>
  </si>
  <si>
    <t>Ongoing</t>
  </si>
  <si>
    <t>Will continously update the model with more detailed results information as input is received from end users.</t>
  </si>
  <si>
    <t xml:space="preserve">The version (v1.0) is considered the first working model of this tool.  While the information in the tool is accurate it is not comprehensive.  The tool will be upgraded frequently to include additionla detail and structure to further help the end user.  We welcome input from the user as to how the tool may be made more useful. Release notes listing the known bugs and issues of the tool can be found at the link below. </t>
  </si>
  <si>
    <t>CLICK HERE FOR RELEASE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</si>
</sst>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6"/>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1"/>
      <color theme="0"/>
      <name val="Calibri"/>
      <family val="2"/>
      <scheme val="minor"/>
    </font>
    <font>
      <b/>
      <sz val="14"/>
      <color theme="1"/>
      <name val="Calibri"/>
      <family val="2"/>
      <scheme val="minor"/>
    </font>
    <font>
      <b/>
      <u/>
      <sz val="11"/>
      <color theme="9" tint="-0.499984740745262"/>
      <name val="Calibri"/>
      <family val="2"/>
      <scheme val="minor"/>
    </font>
    <font>
      <sz val="8"/>
      <color theme="1"/>
      <name val="Calibri"/>
      <family val="2"/>
      <scheme val="minor"/>
    </font>
    <font>
      <b/>
      <sz val="11"/>
      <color theme="1"/>
      <name val="Century Gothic"/>
      <family val="2"/>
    </font>
    <font>
      <b/>
      <sz val="28"/>
      <color theme="1"/>
      <name val="Century Gothic"/>
      <family val="2"/>
    </font>
    <font>
      <b/>
      <u/>
      <sz val="11"/>
      <color theme="1"/>
      <name val="Calibri"/>
      <family val="2"/>
      <scheme val="minor"/>
    </font>
    <font>
      <b/>
      <sz val="18"/>
      <color theme="1"/>
      <name val="Calibri"/>
      <family val="2"/>
      <scheme val="minor"/>
    </font>
    <font>
      <sz val="10"/>
      <color theme="1"/>
      <name val="Calibri"/>
      <family val="2"/>
      <scheme val="minor"/>
    </font>
    <font>
      <i/>
      <sz val="12"/>
      <color theme="1"/>
      <name val="Calibri"/>
      <family val="2"/>
      <scheme val="minor"/>
    </font>
    <font>
      <b/>
      <sz val="11"/>
      <color theme="9" tint="-0.499984740745262"/>
      <name val="Calibri"/>
      <family val="2"/>
      <scheme val="minor"/>
    </font>
    <font>
      <b/>
      <sz val="11"/>
      <color rgb="FFFF0000"/>
      <name val="Calibri"/>
      <family val="2"/>
      <scheme val="minor"/>
    </font>
    <font>
      <b/>
      <sz val="9"/>
      <color rgb="FFFF0000"/>
      <name val="Calibri"/>
      <family val="2"/>
      <scheme val="minor"/>
    </font>
    <font>
      <b/>
      <sz val="10"/>
      <color theme="10"/>
      <name val="Calibri"/>
      <family val="2"/>
      <scheme val="minor"/>
    </font>
    <font>
      <b/>
      <sz val="11"/>
      <color theme="1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auto="1"/>
      </left>
      <right/>
      <top/>
      <bottom/>
      <diagonal/>
    </border>
    <border>
      <left/>
      <right/>
      <top style="dotted">
        <color auto="1"/>
      </top>
      <bottom style="dotted">
        <color auto="1"/>
      </bottom>
      <diagonal/>
    </border>
    <border>
      <left/>
      <right/>
      <top/>
      <bottom style="medium">
        <color theme="9" tint="-0.2499465926084170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9" tint="-0.24994659260841701"/>
      </bottom>
      <diagonal/>
    </border>
    <border>
      <left style="medium">
        <color auto="1"/>
      </left>
      <right style="medium">
        <color auto="1"/>
      </right>
      <top style="medium">
        <color auto="1"/>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bottom style="thick">
        <color rgb="FFC00000"/>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ck">
        <color theme="9" tint="-0.24994659260841701"/>
      </top>
      <bottom style="thick">
        <color theme="9" tint="-0.249946592608417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right/>
      <top style="thick">
        <color theme="9" tint="-0.24994659260841701"/>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ck">
        <color rgb="FFFF0000"/>
      </left>
      <right/>
      <top/>
      <bottom/>
      <diagonal/>
    </border>
    <border>
      <left style="medium">
        <color auto="1"/>
      </left>
      <right/>
      <top/>
      <bottom style="thick">
        <color theme="9" tint="-0.24994659260841701"/>
      </bottom>
      <diagonal/>
    </border>
    <border>
      <left/>
      <right style="medium">
        <color auto="1"/>
      </right>
      <top/>
      <bottom style="thick">
        <color theme="9" tint="-0.24994659260841701"/>
      </bottom>
      <diagonal/>
    </border>
    <border>
      <left style="medium">
        <color auto="1"/>
      </left>
      <right/>
      <top style="thick">
        <color theme="9" tint="-0.24994659260841701"/>
      </top>
      <bottom style="thin">
        <color auto="1"/>
      </bottom>
      <diagonal/>
    </border>
    <border>
      <left/>
      <right/>
      <top style="thick">
        <color theme="9" tint="-0.24994659260841701"/>
      </top>
      <bottom style="thin">
        <color auto="1"/>
      </bottom>
      <diagonal/>
    </border>
    <border>
      <left/>
      <right style="medium">
        <color auto="1"/>
      </right>
      <top style="thick">
        <color theme="9" tint="-0.24994659260841701"/>
      </top>
      <bottom style="thin">
        <color auto="1"/>
      </bottom>
      <diagonal/>
    </border>
  </borders>
  <cellStyleXfs count="2">
    <xf numFmtId="0" fontId="0" fillId="0" borderId="0"/>
    <xf numFmtId="0" fontId="7" fillId="0" borderId="0" applyNumberFormat="0" applyFill="0" applyBorder="0" applyAlignment="0" applyProtection="0"/>
  </cellStyleXfs>
  <cellXfs count="268">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horizontal="right"/>
    </xf>
    <xf numFmtId="0" fontId="0" fillId="0" borderId="0" xfId="0" applyAlignment="1">
      <alignment vertical="top"/>
    </xf>
    <xf numFmtId="0" fontId="0" fillId="0" borderId="0" xfId="0" applyAlignment="1">
      <alignment horizontal="center" vertical="center"/>
    </xf>
    <xf numFmtId="0" fontId="0" fillId="6" borderId="0" xfId="0" applyFill="1"/>
    <xf numFmtId="0" fontId="0" fillId="0" borderId="0" xfId="0" applyAlignment="1">
      <alignment vertical="center"/>
    </xf>
    <xf numFmtId="0" fontId="0" fillId="5" borderId="0" xfId="0" applyFill="1"/>
    <xf numFmtId="0" fontId="0" fillId="0" borderId="0" xfId="0" applyAlignment="1">
      <alignment vertical="top" wrapText="1"/>
    </xf>
    <xf numFmtId="0" fontId="0" fillId="0" borderId="0" xfId="0" applyAlignment="1">
      <alignment wrapText="1"/>
    </xf>
    <xf numFmtId="0" fontId="0" fillId="0" borderId="0" xfId="0" applyAlignment="1">
      <alignment horizontal="center" vertical="top"/>
    </xf>
    <xf numFmtId="0" fontId="2" fillId="0" borderId="0" xfId="0" applyFont="1" applyAlignment="1">
      <alignment horizontal="left" vertical="center" wrapText="1"/>
    </xf>
    <xf numFmtId="0" fontId="0" fillId="0" borderId="0" xfId="0" applyAlignment="1">
      <alignment horizontal="left" vertical="top"/>
    </xf>
    <xf numFmtId="0" fontId="10" fillId="8" borderId="20" xfId="1" applyFont="1" applyFill="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0" fillId="5" borderId="0" xfId="0" applyFill="1" applyAlignment="1" applyProtection="1">
      <alignment vertical="top"/>
      <protection hidden="1"/>
    </xf>
    <xf numFmtId="0" fontId="2" fillId="3" borderId="12" xfId="0" applyFont="1" applyFill="1" applyBorder="1" applyAlignment="1" applyProtection="1">
      <alignment horizontal="center" vertical="top"/>
      <protection hidden="1"/>
    </xf>
    <xf numFmtId="0" fontId="2" fillId="3" borderId="26" xfId="0" applyFont="1" applyFill="1" applyBorder="1" applyAlignment="1" applyProtection="1">
      <alignment horizontal="center" vertical="center"/>
      <protection hidden="1"/>
    </xf>
    <xf numFmtId="0" fontId="0" fillId="5" borderId="30" xfId="0" applyFill="1" applyBorder="1" applyAlignment="1" applyProtection="1">
      <alignment vertical="center"/>
      <protection hidden="1"/>
    </xf>
    <xf numFmtId="0" fontId="0" fillId="5" borderId="31" xfId="0" applyFill="1" applyBorder="1" applyAlignment="1" applyProtection="1">
      <alignment vertical="center"/>
      <protection hidden="1"/>
    </xf>
    <xf numFmtId="0" fontId="0" fillId="5" borderId="32" xfId="0" applyFill="1" applyBorder="1" applyAlignment="1" applyProtection="1">
      <alignment vertical="center"/>
      <protection hidden="1"/>
    </xf>
    <xf numFmtId="0" fontId="0" fillId="5" borderId="0" xfId="0" applyFill="1" applyAlignment="1" applyProtection="1">
      <alignment horizontal="center" vertical="top"/>
      <protection hidden="1"/>
    </xf>
    <xf numFmtId="0" fontId="0" fillId="5" borderId="0" xfId="0" applyFill="1" applyAlignment="1" applyProtection="1">
      <alignment horizontal="center" vertical="center"/>
      <protection hidden="1"/>
    </xf>
    <xf numFmtId="0" fontId="0" fillId="5" borderId="0" xfId="0" applyFill="1" applyProtection="1">
      <protection hidden="1"/>
    </xf>
    <xf numFmtId="0" fontId="2" fillId="3" borderId="12" xfId="0" applyFont="1" applyFill="1" applyBorder="1" applyAlignment="1" applyProtection="1">
      <alignment horizontal="center" vertical="center"/>
      <protection hidden="1"/>
    </xf>
    <xf numFmtId="0" fontId="2" fillId="3" borderId="48" xfId="0" quotePrefix="1" applyFont="1" applyFill="1" applyBorder="1" applyAlignment="1" applyProtection="1">
      <alignment horizontal="center" vertical="center"/>
      <protection hidden="1"/>
    </xf>
    <xf numFmtId="0" fontId="2" fillId="3" borderId="25" xfId="0" applyFont="1" applyFill="1" applyBorder="1" applyAlignment="1" applyProtection="1">
      <alignment horizontal="center" vertical="center"/>
      <protection hidden="1"/>
    </xf>
    <xf numFmtId="0" fontId="0" fillId="5" borderId="30" xfId="0" applyFill="1" applyBorder="1" applyAlignment="1" applyProtection="1">
      <alignment horizontal="left" vertical="center"/>
      <protection hidden="1"/>
    </xf>
    <xf numFmtId="0" fontId="0" fillId="5" borderId="31" xfId="0" applyFill="1" applyBorder="1" applyAlignment="1" applyProtection="1">
      <alignment horizontal="left" vertical="center"/>
      <protection hidden="1"/>
    </xf>
    <xf numFmtId="0" fontId="0" fillId="5" borderId="32" xfId="0" applyFill="1" applyBorder="1" applyAlignment="1" applyProtection="1">
      <alignment horizontal="left" vertical="center"/>
      <protection hidden="1"/>
    </xf>
    <xf numFmtId="0" fontId="2" fillId="3" borderId="26" xfId="0" applyFont="1" applyFill="1" applyBorder="1" applyAlignment="1" applyProtection="1">
      <alignment horizontal="center"/>
      <protection hidden="1"/>
    </xf>
    <xf numFmtId="0" fontId="0" fillId="5" borderId="66" xfId="0" applyFill="1" applyBorder="1" applyAlignment="1" applyProtection="1">
      <alignment horizontal="center" vertical="center" wrapText="1"/>
      <protection hidden="1"/>
    </xf>
    <xf numFmtId="0" fontId="0" fillId="5" borderId="43" xfId="0" applyFill="1" applyBorder="1" applyAlignment="1" applyProtection="1">
      <alignment horizontal="center" vertical="center" wrapText="1"/>
      <protection hidden="1"/>
    </xf>
    <xf numFmtId="0" fontId="0" fillId="5" borderId="46" xfId="0" applyFill="1" applyBorder="1" applyAlignment="1" applyProtection="1">
      <alignment horizontal="center" vertical="center" wrapText="1"/>
      <protection hidden="1"/>
    </xf>
    <xf numFmtId="0" fontId="2" fillId="3" borderId="25" xfId="0" applyFont="1" applyFill="1" applyBorder="1" applyAlignment="1" applyProtection="1">
      <alignment horizontal="center"/>
      <protection hidden="1"/>
    </xf>
    <xf numFmtId="0" fontId="0" fillId="0" borderId="30" xfId="0" applyBorder="1" applyAlignment="1" applyProtection="1">
      <alignment horizontal="left" vertical="center"/>
      <protection hidden="1"/>
    </xf>
    <xf numFmtId="0" fontId="0" fillId="0" borderId="31" xfId="0" applyBorder="1" applyAlignment="1" applyProtection="1">
      <alignment horizontal="left" vertical="center"/>
      <protection hidden="1"/>
    </xf>
    <xf numFmtId="0" fontId="0" fillId="0" borderId="32" xfId="0" applyBorder="1" applyAlignment="1" applyProtection="1">
      <alignment horizontal="left" vertical="center"/>
      <protection hidden="1"/>
    </xf>
    <xf numFmtId="0" fontId="0" fillId="5" borderId="0" xfId="0" applyFill="1" applyAlignment="1" applyProtection="1">
      <alignment horizontal="center"/>
      <protection hidden="1"/>
    </xf>
    <xf numFmtId="0" fontId="0" fillId="0" borderId="0" xfId="0" applyProtection="1">
      <protection hidden="1"/>
    </xf>
    <xf numFmtId="0" fontId="8" fillId="0" borderId="0" xfId="0" applyFont="1" applyAlignment="1" applyProtection="1">
      <alignment vertical="center"/>
      <protection hidden="1"/>
    </xf>
    <xf numFmtId="0" fontId="9" fillId="0" borderId="0" xfId="0" applyFont="1" applyAlignment="1" applyProtection="1">
      <alignment vertical="center"/>
      <protection hidden="1"/>
    </xf>
    <xf numFmtId="0" fontId="2" fillId="5" borderId="0" xfId="0" applyFont="1" applyFill="1" applyAlignment="1" applyProtection="1">
      <alignment horizontal="right"/>
      <protection hidden="1"/>
    </xf>
    <xf numFmtId="49" fontId="0" fillId="5" borderId="0" xfId="0" applyNumberFormat="1" applyFill="1" applyAlignment="1" applyProtection="1">
      <alignment horizontal="center"/>
      <protection hidden="1"/>
    </xf>
    <xf numFmtId="0" fontId="0" fillId="5" borderId="0" xfId="0" applyFill="1" applyAlignment="1" applyProtection="1">
      <alignment horizontal="right"/>
      <protection hidden="1"/>
    </xf>
    <xf numFmtId="0" fontId="0" fillId="5" borderId="0" xfId="0" applyFill="1" applyAlignment="1" applyProtection="1">
      <alignment horizontal="left" vertical="top" wrapText="1"/>
      <protection hidden="1"/>
    </xf>
    <xf numFmtId="0" fontId="0" fillId="5" borderId="0" xfId="0" applyFill="1" applyAlignment="1" applyProtection="1">
      <alignment wrapText="1"/>
      <protection hidden="1"/>
    </xf>
    <xf numFmtId="0" fontId="0" fillId="5" borderId="0" xfId="0" applyFill="1" applyAlignment="1" applyProtection="1">
      <alignment vertical="center"/>
      <protection hidden="1"/>
    </xf>
    <xf numFmtId="0" fontId="0" fillId="6" borderId="0" xfId="0" applyFill="1" applyProtection="1">
      <protection hidden="1"/>
    </xf>
    <xf numFmtId="0" fontId="0" fillId="5" borderId="7" xfId="0" applyFill="1" applyBorder="1" applyProtection="1">
      <protection hidden="1"/>
    </xf>
    <xf numFmtId="0" fontId="0" fillId="5" borderId="1"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8" fillId="5" borderId="0" xfId="0" applyFont="1" applyFill="1" applyProtection="1">
      <protection hidden="1"/>
    </xf>
    <xf numFmtId="0" fontId="5" fillId="5" borderId="0" xfId="0" applyFont="1" applyFill="1" applyProtection="1">
      <protection hidden="1"/>
    </xf>
    <xf numFmtId="0" fontId="0" fillId="5" borderId="5" xfId="0" applyFill="1" applyBorder="1" applyProtection="1">
      <protection hidden="1"/>
    </xf>
    <xf numFmtId="0" fontId="0" fillId="6" borderId="0" xfId="0" applyFill="1" applyAlignment="1" applyProtection="1">
      <alignment horizontal="right"/>
      <protection hidden="1"/>
    </xf>
    <xf numFmtId="0" fontId="0" fillId="5" borderId="4" xfId="0" applyFill="1" applyBorder="1" applyAlignment="1" applyProtection="1">
      <alignment horizontal="right"/>
      <protection hidden="1"/>
    </xf>
    <xf numFmtId="0" fontId="0" fillId="5" borderId="5" xfId="0" applyFill="1" applyBorder="1" applyAlignment="1" applyProtection="1">
      <alignment horizontal="right"/>
      <protection hidden="1"/>
    </xf>
    <xf numFmtId="0" fontId="0" fillId="5" borderId="5" xfId="0" applyFill="1" applyBorder="1" applyAlignment="1" applyProtection="1">
      <alignment horizontal="center"/>
      <protection hidden="1"/>
    </xf>
    <xf numFmtId="0" fontId="0" fillId="5" borderId="6" xfId="0" applyFill="1" applyBorder="1" applyProtection="1">
      <protection hidden="1"/>
    </xf>
    <xf numFmtId="0" fontId="0" fillId="5" borderId="8" xfId="0" applyFill="1" applyBorder="1" applyProtection="1">
      <protection hidden="1"/>
    </xf>
    <xf numFmtId="0" fontId="19" fillId="5" borderId="0" xfId="0" applyFont="1" applyFill="1" applyProtection="1">
      <protection hidden="1"/>
    </xf>
    <xf numFmtId="0" fontId="0" fillId="6" borderId="0" xfId="0" applyFill="1" applyAlignment="1" applyProtection="1">
      <alignment vertical="center"/>
      <protection hidden="1"/>
    </xf>
    <xf numFmtId="0" fontId="0" fillId="5" borderId="4" xfId="0" applyFill="1" applyBorder="1" applyAlignment="1" applyProtection="1">
      <alignment vertical="center"/>
      <protection hidden="1"/>
    </xf>
    <xf numFmtId="0" fontId="0" fillId="5" borderId="5" xfId="0" applyFill="1" applyBorder="1" applyAlignment="1" applyProtection="1">
      <alignment vertical="center"/>
      <protection hidden="1"/>
    </xf>
    <xf numFmtId="0" fontId="2" fillId="6" borderId="0" xfId="0" applyFont="1" applyFill="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9" fillId="5" borderId="0" xfId="0" applyFont="1" applyFill="1" applyAlignment="1" applyProtection="1">
      <alignment vertical="center"/>
      <protection hidden="1"/>
    </xf>
    <xf numFmtId="0" fontId="8" fillId="5" borderId="0" xfId="0" applyFont="1" applyFill="1" applyAlignment="1" applyProtection="1">
      <alignment horizontal="right" vertical="center"/>
      <protection hidden="1"/>
    </xf>
    <xf numFmtId="0" fontId="0" fillId="5" borderId="5"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5" borderId="0" xfId="0" applyFill="1" applyAlignment="1" applyProtection="1">
      <alignment horizontal="right" vertical="center"/>
      <protection hidden="1"/>
    </xf>
    <xf numFmtId="0" fontId="0" fillId="5" borderId="4" xfId="0" applyFill="1" applyBorder="1" applyAlignment="1" applyProtection="1">
      <alignment horizontal="right" vertical="center"/>
      <protection hidden="1"/>
    </xf>
    <xf numFmtId="49" fontId="0" fillId="5" borderId="14" xfId="0" applyNumberFormat="1" applyFill="1" applyBorder="1" applyAlignment="1" applyProtection="1">
      <alignment horizontal="center" vertical="center"/>
      <protection hidden="1"/>
    </xf>
    <xf numFmtId="49" fontId="12" fillId="5" borderId="0" xfId="1" applyNumberFormat="1" applyFont="1" applyFill="1" applyBorder="1" applyAlignment="1" applyProtection="1">
      <alignment horizontal="center" vertical="center"/>
      <protection hidden="1"/>
    </xf>
    <xf numFmtId="49" fontId="12" fillId="5" borderId="5" xfId="1" applyNumberFormat="1" applyFont="1" applyFill="1" applyBorder="1" applyAlignment="1" applyProtection="1">
      <alignment horizontal="center" vertical="center"/>
      <protection hidden="1"/>
    </xf>
    <xf numFmtId="49" fontId="20" fillId="5" borderId="0" xfId="0" applyNumberFormat="1" applyFont="1" applyFill="1" applyAlignment="1" applyProtection="1">
      <alignment horizontal="center" vertical="center"/>
      <protection hidden="1"/>
    </xf>
    <xf numFmtId="49" fontId="20" fillId="5" borderId="5" xfId="0" applyNumberFormat="1" applyFont="1" applyFill="1" applyBorder="1" applyAlignment="1" applyProtection="1">
      <alignment horizontal="center" vertical="center"/>
      <protection hidden="1"/>
    </xf>
    <xf numFmtId="49" fontId="0" fillId="5" borderId="0" xfId="0" applyNumberFormat="1" applyFill="1" applyAlignment="1" applyProtection="1">
      <alignment horizontal="center" vertical="center"/>
      <protection hidden="1"/>
    </xf>
    <xf numFmtId="49" fontId="0" fillId="5" borderId="5" xfId="0" applyNumberFormat="1" applyFill="1" applyBorder="1" applyAlignment="1" applyProtection="1">
      <alignment horizontal="center" vertical="center"/>
      <protection hidden="1"/>
    </xf>
    <xf numFmtId="0" fontId="0" fillId="6" borderId="0" xfId="0" applyFill="1" applyAlignment="1" applyProtection="1">
      <alignment horizontal="center"/>
      <protection hidden="1"/>
    </xf>
    <xf numFmtId="0" fontId="0" fillId="5" borderId="0" xfId="0" applyFill="1" applyAlignment="1" applyProtection="1">
      <alignment horizontal="left"/>
      <protection hidden="1"/>
    </xf>
    <xf numFmtId="49" fontId="0" fillId="5" borderId="0" xfId="0" applyNumberFormat="1" applyFill="1" applyAlignment="1" applyProtection="1">
      <alignment horizontal="left" vertical="center"/>
      <protection hidden="1"/>
    </xf>
    <xf numFmtId="49" fontId="0" fillId="5" borderId="5" xfId="0" applyNumberFormat="1" applyFill="1" applyBorder="1" applyAlignment="1" applyProtection="1">
      <alignment horizontal="left" vertical="center"/>
      <protection hidden="1"/>
    </xf>
    <xf numFmtId="0" fontId="13" fillId="5" borderId="7" xfId="0" applyFont="1" applyFill="1" applyBorder="1" applyAlignment="1" applyProtection="1">
      <alignment horizontal="right"/>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2" borderId="0" xfId="0" applyFont="1" applyFill="1" applyAlignment="1" applyProtection="1">
      <alignment horizontal="center"/>
      <protection hidden="1"/>
    </xf>
    <xf numFmtId="0" fontId="2" fillId="0" borderId="0" xfId="0" applyFont="1" applyAlignment="1" applyProtection="1">
      <alignment horizontal="center"/>
      <protection hidden="1"/>
    </xf>
    <xf numFmtId="0" fontId="2" fillId="3" borderId="0" xfId="0" applyFont="1" applyFill="1" applyAlignment="1" applyProtection="1">
      <alignment horizontal="center"/>
      <protection hidden="1"/>
    </xf>
    <xf numFmtId="49" fontId="3" fillId="2" borderId="0" xfId="0" applyNumberFormat="1" applyFont="1" applyFill="1" applyAlignment="1" applyProtection="1">
      <alignment horizontal="center"/>
      <protection hidden="1"/>
    </xf>
    <xf numFmtId="49" fontId="0" fillId="2" borderId="0" xfId="0" applyNumberFormat="1" applyFill="1" applyAlignment="1" applyProtection="1">
      <alignment horizontal="center"/>
      <protection hidden="1"/>
    </xf>
    <xf numFmtId="49" fontId="3"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0" fillId="0" borderId="0" xfId="0" applyAlignment="1" applyProtection="1">
      <alignment horizontal="center"/>
      <protection hidden="1"/>
    </xf>
    <xf numFmtId="49" fontId="0" fillId="0" borderId="0" xfId="0" applyNumberFormat="1" applyAlignment="1" applyProtection="1">
      <alignment horizontal="center"/>
      <protection hidden="1"/>
    </xf>
    <xf numFmtId="49" fontId="0" fillId="0" borderId="0" xfId="0" applyNumberFormat="1" applyProtection="1">
      <protection hidden="1"/>
    </xf>
    <xf numFmtId="0" fontId="0" fillId="0" borderId="0" xfId="0" applyAlignment="1" applyProtection="1">
      <alignment horizontal="left"/>
      <protection hidden="1"/>
    </xf>
    <xf numFmtId="49" fontId="0" fillId="0" borderId="0" xfId="0" applyNumberFormat="1" applyAlignment="1" applyProtection="1">
      <alignment horizontal="left"/>
      <protection hidden="1"/>
    </xf>
    <xf numFmtId="0" fontId="0" fillId="0" borderId="23" xfId="0" applyBorder="1" applyProtection="1">
      <protection hidden="1"/>
    </xf>
    <xf numFmtId="0" fontId="0" fillId="0" borderId="23" xfId="0" applyBorder="1" applyAlignment="1" applyProtection="1">
      <alignment horizontal="center"/>
      <protection hidden="1"/>
    </xf>
    <xf numFmtId="49" fontId="0" fillId="0" borderId="23" xfId="0" applyNumberFormat="1" applyBorder="1" applyAlignment="1" applyProtection="1">
      <alignment horizontal="center"/>
      <protection hidden="1"/>
    </xf>
    <xf numFmtId="0" fontId="2" fillId="4" borderId="0" xfId="0" applyFont="1" applyFill="1" applyAlignment="1" applyProtection="1">
      <alignment horizontal="center"/>
      <protection hidden="1"/>
    </xf>
    <xf numFmtId="49" fontId="2" fillId="3" borderId="0" xfId="0" applyNumberFormat="1" applyFont="1" applyFill="1" applyAlignment="1" applyProtection="1">
      <alignment horizontal="center"/>
      <protection hidden="1"/>
    </xf>
    <xf numFmtId="0" fontId="0" fillId="0" borderId="50" xfId="0" applyBorder="1" applyAlignment="1" applyProtection="1">
      <alignment horizontal="center"/>
      <protection hidden="1"/>
    </xf>
    <xf numFmtId="0" fontId="0" fillId="0" borderId="51" xfId="0" applyBorder="1" applyProtection="1">
      <protection hidden="1"/>
    </xf>
    <xf numFmtId="0" fontId="0" fillId="0" borderId="52" xfId="0" applyBorder="1" applyProtection="1">
      <protection hidden="1"/>
    </xf>
    <xf numFmtId="0" fontId="0" fillId="0" borderId="53" xfId="0" applyBorder="1" applyAlignment="1" applyProtection="1">
      <alignment horizontal="center"/>
      <protection hidden="1"/>
    </xf>
    <xf numFmtId="0" fontId="0" fillId="0" borderId="54" xfId="0" applyBorder="1" applyProtection="1">
      <protection hidden="1"/>
    </xf>
    <xf numFmtId="0" fontId="0" fillId="0" borderId="55" xfId="0" applyBorder="1" applyAlignment="1" applyProtection="1">
      <alignment horizontal="center"/>
      <protection hidden="1"/>
    </xf>
    <xf numFmtId="0" fontId="0" fillId="0" borderId="56" xfId="0" applyBorder="1" applyProtection="1">
      <protection hidden="1"/>
    </xf>
    <xf numFmtId="0" fontId="0" fillId="0" borderId="57" xfId="0" applyBorder="1" applyProtection="1">
      <protection hidden="1"/>
    </xf>
    <xf numFmtId="0" fontId="0" fillId="9" borderId="0" xfId="0" applyFill="1" applyAlignment="1" applyProtection="1">
      <alignment horizontal="center"/>
      <protection hidden="1"/>
    </xf>
    <xf numFmtId="0" fontId="0" fillId="5" borderId="0" xfId="0" applyFill="1" applyAlignment="1" applyProtection="1">
      <alignment horizontal="left" wrapText="1"/>
      <protection hidden="1"/>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49" fontId="0" fillId="7" borderId="11" xfId="0" applyNumberFormat="1" applyFill="1" applyBorder="1" applyAlignment="1" applyProtection="1">
      <alignment horizontal="center" vertical="center"/>
      <protection locked="0" hidden="1"/>
    </xf>
    <xf numFmtId="0" fontId="0" fillId="7" borderId="11" xfId="0" applyFill="1" applyBorder="1" applyAlignment="1" applyProtection="1">
      <alignment horizontal="center" vertical="center"/>
      <protection locked="0" hidden="1"/>
    </xf>
    <xf numFmtId="0" fontId="0" fillId="10" borderId="0" xfId="0" applyFill="1" applyAlignment="1" applyProtection="1">
      <alignment horizontal="left"/>
      <protection hidden="1"/>
    </xf>
    <xf numFmtId="0" fontId="0" fillId="9" borderId="0" xfId="0" applyFill="1" applyAlignment="1" applyProtection="1">
      <alignment horizontal="left"/>
      <protection hidden="1"/>
    </xf>
    <xf numFmtId="0" fontId="0" fillId="5" borderId="30" xfId="0" applyFill="1" applyBorder="1" applyAlignment="1" applyProtection="1">
      <alignment horizontal="center" vertical="center"/>
      <protection hidden="1"/>
    </xf>
    <xf numFmtId="0" fontId="0" fillId="5" borderId="31" xfId="0" applyFill="1" applyBorder="1" applyAlignment="1" applyProtection="1">
      <alignment horizontal="center" vertical="center"/>
      <protection hidden="1"/>
    </xf>
    <xf numFmtId="0" fontId="0" fillId="5" borderId="63" xfId="0" applyFill="1" applyBorder="1" applyAlignment="1" applyProtection="1">
      <alignment horizontal="center" vertical="center"/>
      <protection hidden="1"/>
    </xf>
    <xf numFmtId="0" fontId="0" fillId="5" borderId="32" xfId="0" applyFill="1" applyBorder="1" applyAlignment="1" applyProtection="1">
      <alignment horizontal="center" vertical="center"/>
      <protection hidden="1"/>
    </xf>
    <xf numFmtId="0" fontId="0" fillId="11" borderId="0" xfId="0" applyFill="1" applyAlignment="1" applyProtection="1">
      <alignment horizontal="left"/>
      <protection hidden="1"/>
    </xf>
    <xf numFmtId="0" fontId="0" fillId="0" borderId="70" xfId="0" applyBorder="1" applyProtection="1">
      <protection hidden="1"/>
    </xf>
    <xf numFmtId="0" fontId="3" fillId="0" borderId="70" xfId="0" applyFont="1" applyBorder="1" applyAlignment="1" applyProtection="1">
      <alignment horizontal="center"/>
      <protection hidden="1"/>
    </xf>
    <xf numFmtId="0" fontId="4" fillId="0" borderId="70" xfId="0" applyFont="1" applyBorder="1" applyAlignment="1" applyProtection="1">
      <alignment horizontal="center"/>
      <protection hidden="1"/>
    </xf>
    <xf numFmtId="0" fontId="2" fillId="2" borderId="70" xfId="0" applyFont="1" applyFill="1" applyBorder="1" applyAlignment="1" applyProtection="1">
      <alignment horizontal="center"/>
      <protection hidden="1"/>
    </xf>
    <xf numFmtId="49" fontId="3" fillId="2" borderId="70" xfId="0" applyNumberFormat="1" applyFont="1" applyFill="1" applyBorder="1" applyAlignment="1" applyProtection="1">
      <alignment horizontal="center"/>
      <protection hidden="1"/>
    </xf>
    <xf numFmtId="0" fontId="3" fillId="2" borderId="70" xfId="0" applyFont="1" applyFill="1" applyBorder="1" applyAlignment="1" applyProtection="1">
      <alignment horizontal="center"/>
      <protection hidden="1"/>
    </xf>
    <xf numFmtId="0" fontId="0" fillId="0" borderId="70" xfId="0" applyBorder="1" applyAlignment="1" applyProtection="1">
      <alignment horizontal="left"/>
      <protection hidden="1"/>
    </xf>
    <xf numFmtId="0" fontId="0" fillId="11" borderId="70" xfId="0" applyFill="1" applyBorder="1" applyAlignment="1" applyProtection="1">
      <alignment horizontal="left"/>
      <protection hidden="1"/>
    </xf>
    <xf numFmtId="0" fontId="0" fillId="10" borderId="70" xfId="0" applyFill="1" applyBorder="1" applyAlignment="1" applyProtection="1">
      <alignment horizontal="left"/>
      <protection hidden="1"/>
    </xf>
    <xf numFmtId="0" fontId="0" fillId="0" borderId="70" xfId="0" applyBorder="1" applyAlignment="1" applyProtection="1">
      <alignment horizontal="center"/>
      <protection hidden="1"/>
    </xf>
    <xf numFmtId="0" fontId="0" fillId="9" borderId="0" xfId="0" applyFill="1" applyProtection="1">
      <protection hidden="1"/>
    </xf>
    <xf numFmtId="0" fontId="0" fillId="3" borderId="0" xfId="0" applyFill="1" applyAlignment="1" applyProtection="1">
      <alignment horizontal="left"/>
      <protection hidden="1"/>
    </xf>
    <xf numFmtId="0" fontId="21" fillId="5" borderId="0" xfId="0" applyFont="1" applyFill="1" applyAlignment="1">
      <alignment horizontal="left" vertical="top" wrapText="1"/>
    </xf>
    <xf numFmtId="0" fontId="8" fillId="0" borderId="73" xfId="0" applyFont="1" applyBorder="1" applyAlignment="1" applyProtection="1">
      <alignment horizontal="center" vertical="center"/>
      <protection hidden="1"/>
    </xf>
    <xf numFmtId="0" fontId="8" fillId="0" borderId="74" xfId="0" applyFont="1" applyBorder="1" applyAlignment="1" applyProtection="1">
      <alignment horizontal="center" vertical="center"/>
      <protection hidden="1"/>
    </xf>
    <xf numFmtId="0" fontId="8" fillId="0" borderId="75" xfId="0" applyFont="1" applyBorder="1" applyAlignment="1" applyProtection="1">
      <alignment horizontal="center" vertical="center"/>
      <protection hidden="1"/>
    </xf>
    <xf numFmtId="0" fontId="0" fillId="0" borderId="10" xfId="0" applyBorder="1" applyAlignment="1">
      <alignment horizontal="right" vertical="center"/>
    </xf>
    <xf numFmtId="0" fontId="0" fillId="0" borderId="35" xfId="0" applyBorder="1"/>
    <xf numFmtId="0" fontId="0" fillId="0" borderId="37" xfId="0" applyBorder="1" applyAlignment="1">
      <alignment horizontal="right" vertical="center"/>
    </xf>
    <xf numFmtId="0" fontId="0" fillId="0" borderId="38" xfId="0" applyBorder="1"/>
    <xf numFmtId="0" fontId="0" fillId="0" borderId="33"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left" vertical="center"/>
    </xf>
    <xf numFmtId="0" fontId="22" fillId="0" borderId="0" xfId="0" applyFont="1" applyAlignment="1">
      <alignment wrapText="1"/>
    </xf>
    <xf numFmtId="0" fontId="14" fillId="5" borderId="0" xfId="0" applyFont="1" applyFill="1" applyAlignment="1" applyProtection="1">
      <alignment horizontal="center"/>
      <protection hidden="1"/>
    </xf>
    <xf numFmtId="0" fontId="15" fillId="5" borderId="0" xfId="0" applyFont="1" applyFill="1" applyAlignment="1" applyProtection="1">
      <alignment horizontal="center" vertical="center" wrapText="1"/>
      <protection hidden="1"/>
    </xf>
    <xf numFmtId="164" fontId="14" fillId="5" borderId="0" xfId="0" applyNumberFormat="1" applyFont="1" applyFill="1" applyAlignment="1" applyProtection="1">
      <alignment horizontal="center"/>
      <protection hidden="1"/>
    </xf>
    <xf numFmtId="0" fontId="10" fillId="8" borderId="0" xfId="1" applyFont="1" applyFill="1" applyAlignment="1" applyProtection="1">
      <alignment horizontal="center" vertical="center" wrapText="1"/>
      <protection hidden="1"/>
    </xf>
    <xf numFmtId="0" fontId="22" fillId="0" borderId="0" xfId="0" applyFont="1" applyAlignment="1">
      <alignment horizontal="left" wrapText="1"/>
    </xf>
    <xf numFmtId="0" fontId="24" fillId="0" borderId="0" xfId="1" applyFont="1" applyAlignment="1">
      <alignment horizontal="center" wrapText="1"/>
    </xf>
    <xf numFmtId="0" fontId="24" fillId="5" borderId="0" xfId="1" applyFont="1" applyFill="1" applyAlignment="1">
      <alignment horizontal="center" wrapText="1"/>
    </xf>
    <xf numFmtId="0" fontId="0" fillId="5" borderId="4" xfId="0" applyFill="1" applyBorder="1" applyAlignment="1" applyProtection="1">
      <alignment horizontal="right" vertical="center"/>
      <protection hidden="1"/>
    </xf>
    <xf numFmtId="0" fontId="0" fillId="5" borderId="0" xfId="0" applyFill="1" applyAlignment="1" applyProtection="1">
      <alignment horizontal="right" vertical="center"/>
      <protection hidden="1"/>
    </xf>
    <xf numFmtId="0" fontId="8" fillId="5" borderId="5" xfId="0" applyFont="1" applyFill="1" applyBorder="1" applyAlignment="1" applyProtection="1">
      <alignment horizontal="center" vertical="center"/>
      <protection hidden="1"/>
    </xf>
    <xf numFmtId="49" fontId="12" fillId="5" borderId="13" xfId="1" applyNumberFormat="1" applyFont="1" applyFill="1" applyBorder="1" applyAlignment="1" applyProtection="1">
      <alignment horizontal="center" vertical="center"/>
      <protection hidden="1"/>
    </xf>
    <xf numFmtId="49" fontId="12" fillId="5" borderId="5" xfId="1" applyNumberFormat="1" applyFont="1" applyFill="1" applyBorder="1" applyAlignment="1" applyProtection="1">
      <alignment horizontal="center" vertical="center"/>
      <protection hidden="1"/>
    </xf>
    <xf numFmtId="0" fontId="10" fillId="8" borderId="16" xfId="1" applyFont="1" applyFill="1" applyBorder="1" applyAlignment="1" applyProtection="1">
      <alignment horizontal="center" vertical="center"/>
      <protection hidden="1"/>
    </xf>
    <xf numFmtId="0" fontId="10" fillId="8" borderId="17" xfId="1" applyFont="1" applyFill="1" applyBorder="1" applyAlignment="1" applyProtection="1">
      <alignment horizontal="center" vertical="center"/>
      <protection hidden="1"/>
    </xf>
    <xf numFmtId="0" fontId="10" fillId="8" borderId="18" xfId="1" applyFont="1" applyFill="1" applyBorder="1" applyAlignment="1" applyProtection="1">
      <alignment horizontal="center" vertical="center"/>
      <protection hidden="1"/>
    </xf>
    <xf numFmtId="49" fontId="0" fillId="5" borderId="0" xfId="0" applyNumberFormat="1" applyFill="1" applyAlignment="1" applyProtection="1">
      <alignment horizontal="left" vertical="center"/>
      <protection hidden="1"/>
    </xf>
    <xf numFmtId="49" fontId="0" fillId="5" borderId="5" xfId="0" applyNumberFormat="1" applyFill="1" applyBorder="1" applyAlignment="1" applyProtection="1">
      <alignment horizontal="left" vertical="center"/>
      <protection hidden="1"/>
    </xf>
    <xf numFmtId="0" fontId="0" fillId="5" borderId="0" xfId="0" applyFill="1" applyAlignment="1" applyProtection="1">
      <alignment horizontal="left" vertical="top" wrapText="1"/>
      <protection hidden="1"/>
    </xf>
    <xf numFmtId="0" fontId="0" fillId="5" borderId="0" xfId="0" applyFill="1" applyAlignment="1" applyProtection="1">
      <alignment horizontal="left"/>
      <protection hidden="1"/>
    </xf>
    <xf numFmtId="0" fontId="0" fillId="7" borderId="21" xfId="0" applyFill="1" applyBorder="1" applyAlignment="1" applyProtection="1">
      <alignment horizontal="left"/>
      <protection locked="0" hidden="1"/>
    </xf>
    <xf numFmtId="0" fontId="0" fillId="7" borderId="14" xfId="0" applyFill="1" applyBorder="1" applyAlignment="1" applyProtection="1">
      <alignment horizontal="left"/>
      <protection locked="0" hidden="1"/>
    </xf>
    <xf numFmtId="0" fontId="0" fillId="7" borderId="22" xfId="0" applyFill="1" applyBorder="1" applyAlignment="1" applyProtection="1">
      <alignment horizontal="left"/>
      <protection locked="0" hidden="1"/>
    </xf>
    <xf numFmtId="0" fontId="22" fillId="5" borderId="0" xfId="0" applyFont="1" applyFill="1" applyAlignment="1">
      <alignment horizontal="left" vertical="top" wrapText="1"/>
    </xf>
    <xf numFmtId="49" fontId="0" fillId="5" borderId="0" xfId="0" applyNumberFormat="1" applyFill="1" applyAlignment="1" applyProtection="1">
      <alignment horizontal="center" vertical="center"/>
      <protection hidden="1"/>
    </xf>
    <xf numFmtId="49" fontId="0" fillId="5" borderId="5" xfId="0" applyNumberForma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6" fillId="5" borderId="2" xfId="0" applyFont="1" applyFill="1" applyBorder="1" applyAlignment="1" applyProtection="1">
      <alignment horizontal="center" vertical="center"/>
      <protection hidden="1"/>
    </xf>
    <xf numFmtId="0" fontId="0" fillId="5" borderId="0" xfId="0" applyFill="1" applyAlignment="1" applyProtection="1">
      <alignment horizontal="left" vertical="center" wrapText="1"/>
      <protection hidden="1"/>
    </xf>
    <xf numFmtId="0" fontId="0" fillId="5" borderId="0" xfId="1" applyFont="1" applyFill="1" applyBorder="1" applyAlignment="1" applyProtection="1">
      <alignment horizontal="left"/>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23" fillId="0" borderId="0" xfId="1" applyFont="1" applyAlignment="1">
      <alignment horizontal="center" wrapText="1"/>
    </xf>
    <xf numFmtId="0" fontId="8" fillId="5" borderId="0" xfId="0" applyFont="1" applyFill="1" applyAlignment="1" applyProtection="1">
      <alignment horizontal="left" vertical="center" wrapText="1"/>
      <protection hidden="1"/>
    </xf>
    <xf numFmtId="0" fontId="2" fillId="5" borderId="0" xfId="0" applyFont="1" applyFill="1" applyAlignment="1" applyProtection="1">
      <alignment horizontal="left" wrapText="1"/>
      <protection hidden="1"/>
    </xf>
    <xf numFmtId="0" fontId="8" fillId="5" borderId="0" xfId="0" applyFont="1" applyFill="1" applyAlignment="1" applyProtection="1">
      <alignment horizontal="left" wrapText="1"/>
      <protection hidden="1"/>
    </xf>
    <xf numFmtId="0" fontId="0" fillId="5" borderId="0" xfId="0" applyFill="1" applyAlignment="1" applyProtection="1">
      <alignment horizontal="left" vertical="top"/>
      <protection hidden="1"/>
    </xf>
    <xf numFmtId="0" fontId="17" fillId="5" borderId="15" xfId="0" applyFont="1" applyFill="1" applyBorder="1" applyAlignment="1" applyProtection="1">
      <alignment horizontal="center"/>
      <protection hidden="1"/>
    </xf>
    <xf numFmtId="0" fontId="18" fillId="5" borderId="0" xfId="0" applyFont="1" applyFill="1" applyAlignment="1" applyProtection="1">
      <alignment horizontal="center"/>
      <protection hidden="1"/>
    </xf>
    <xf numFmtId="0" fontId="11" fillId="5" borderId="0" xfId="0" applyFont="1" applyFill="1" applyAlignment="1" applyProtection="1">
      <alignment horizontal="center" vertical="center"/>
      <protection hidden="1"/>
    </xf>
    <xf numFmtId="0" fontId="0" fillId="5" borderId="0" xfId="0" applyFill="1" applyAlignment="1" applyProtection="1">
      <alignment horizontal="right"/>
      <protection hidden="1"/>
    </xf>
    <xf numFmtId="0" fontId="0" fillId="5" borderId="0" xfId="0" applyFill="1" applyAlignment="1" applyProtection="1">
      <alignment horizontal="center"/>
      <protection hidden="1"/>
    </xf>
    <xf numFmtId="0" fontId="0" fillId="5" borderId="0" xfId="0" applyFill="1" applyAlignment="1" applyProtection="1">
      <alignment horizontal="center" vertical="top"/>
      <protection hidden="1"/>
    </xf>
    <xf numFmtId="0" fontId="2" fillId="5" borderId="0" xfId="0" applyFont="1" applyFill="1" applyAlignment="1" applyProtection="1">
      <alignment horizontal="center"/>
      <protection hidden="1"/>
    </xf>
    <xf numFmtId="0" fontId="22" fillId="0" borderId="0" xfId="0" applyFont="1" applyAlignment="1">
      <alignment horizontal="left" vertical="top" wrapText="1"/>
    </xf>
    <xf numFmtId="0" fontId="9" fillId="0" borderId="49"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24" fillId="0" borderId="17" xfId="1" applyFont="1" applyBorder="1" applyAlignment="1">
      <alignment horizontal="center" wrapText="1"/>
    </xf>
    <xf numFmtId="9" fontId="0" fillId="5" borderId="33" xfId="0" applyNumberFormat="1" applyFill="1" applyBorder="1" applyAlignment="1" applyProtection="1">
      <alignment horizontal="center" vertical="center" wrapText="1"/>
      <protection hidden="1"/>
    </xf>
    <xf numFmtId="0" fontId="0" fillId="5" borderId="28" xfId="0" applyFill="1" applyBorder="1" applyAlignment="1" applyProtection="1">
      <alignment horizontal="center" vertical="center" wrapText="1"/>
      <protection hidden="1"/>
    </xf>
    <xf numFmtId="0" fontId="0" fillId="0" borderId="47"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2" fillId="5" borderId="0" xfId="0" applyFont="1" applyFill="1" applyAlignment="1" applyProtection="1">
      <alignment horizontal="left" vertical="center"/>
      <protection hidden="1"/>
    </xf>
    <xf numFmtId="0" fontId="0" fillId="0" borderId="41" xfId="0" applyBorder="1" applyAlignment="1" applyProtection="1">
      <alignment horizontal="left" vertical="top" wrapText="1"/>
      <protection hidden="1"/>
    </xf>
    <xf numFmtId="0" fontId="0" fillId="0" borderId="42" xfId="0" applyBorder="1" applyAlignment="1" applyProtection="1">
      <alignment horizontal="left" vertical="top" wrapText="1"/>
      <protection hidden="1"/>
    </xf>
    <xf numFmtId="0" fontId="2" fillId="3" borderId="48" xfId="0" applyFont="1" applyFill="1" applyBorder="1" applyAlignment="1" applyProtection="1">
      <alignment horizontal="center"/>
      <protection hidden="1"/>
    </xf>
    <xf numFmtId="0" fontId="2" fillId="3" borderId="25" xfId="0" applyFont="1" applyFill="1" applyBorder="1" applyAlignment="1" applyProtection="1">
      <alignment horizontal="center"/>
      <protection hidden="1"/>
    </xf>
    <xf numFmtId="9" fontId="0" fillId="5" borderId="39" xfId="0" applyNumberFormat="1" applyFill="1" applyBorder="1" applyAlignment="1" applyProtection="1">
      <alignment horizontal="center" vertical="center" wrapText="1"/>
      <protection hidden="1"/>
    </xf>
    <xf numFmtId="0" fontId="0" fillId="5" borderId="29" xfId="0" applyFill="1" applyBorder="1" applyAlignment="1" applyProtection="1">
      <alignment horizontal="center" vertical="center" wrapText="1"/>
      <protection hidden="1"/>
    </xf>
    <xf numFmtId="0" fontId="0" fillId="0" borderId="45" xfId="0" applyBorder="1" applyAlignment="1" applyProtection="1">
      <alignment horizontal="left" vertical="top" wrapText="1"/>
      <protection hidden="1"/>
    </xf>
    <xf numFmtId="0" fontId="2" fillId="3" borderId="61"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0" fillId="0" borderId="67" xfId="0" applyBorder="1" applyAlignment="1" applyProtection="1">
      <alignment horizontal="left" vertical="top" wrapText="1"/>
      <protection hidden="1"/>
    </xf>
    <xf numFmtId="0" fontId="0" fillId="0" borderId="60" xfId="0" applyBorder="1" applyAlignment="1" applyProtection="1">
      <alignment horizontal="left" vertical="top" wrapText="1"/>
      <protection hidden="1"/>
    </xf>
    <xf numFmtId="0" fontId="0" fillId="0" borderId="68" xfId="0" applyBorder="1" applyAlignment="1" applyProtection="1">
      <alignment horizontal="left" vertical="top" wrapText="1"/>
      <protection hidden="1"/>
    </xf>
    <xf numFmtId="0" fontId="0" fillId="0" borderId="64" xfId="0" applyBorder="1" applyAlignment="1" applyProtection="1">
      <alignment horizontal="left" vertical="top" wrapText="1"/>
      <protection hidden="1"/>
    </xf>
    <xf numFmtId="0" fontId="0" fillId="0" borderId="69"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44" xfId="0" applyBorder="1" applyAlignment="1" applyProtection="1">
      <alignment horizontal="left" vertical="top" wrapText="1"/>
      <protection hidden="1"/>
    </xf>
    <xf numFmtId="0" fontId="8" fillId="0" borderId="40" xfId="0" applyFont="1" applyBorder="1" applyAlignment="1" applyProtection="1">
      <alignment horizontal="center" vertical="center"/>
      <protection hidden="1"/>
    </xf>
    <xf numFmtId="0" fontId="0" fillId="5" borderId="49" xfId="0" applyFill="1" applyBorder="1" applyAlignment="1" applyProtection="1">
      <alignment horizontal="left" vertical="top" wrapText="1"/>
      <protection hidden="1"/>
    </xf>
    <xf numFmtId="0" fontId="0" fillId="5" borderId="44" xfId="0" applyFill="1" applyBorder="1" applyAlignment="1" applyProtection="1">
      <alignment horizontal="left" vertical="center" wrapText="1"/>
      <protection hidden="1"/>
    </xf>
    <xf numFmtId="0" fontId="0" fillId="5" borderId="45" xfId="0" applyFill="1" applyBorder="1" applyAlignment="1" applyProtection="1">
      <alignment horizontal="left" vertical="center" wrapText="1"/>
      <protection hidden="1"/>
    </xf>
    <xf numFmtId="0" fontId="8" fillId="0" borderId="19" xfId="0" applyFont="1" applyBorder="1" applyAlignment="1" applyProtection="1">
      <alignment horizontal="center"/>
      <protection hidden="1"/>
    </xf>
    <xf numFmtId="0" fontId="2" fillId="5" borderId="0" xfId="0" applyFont="1" applyFill="1" applyProtection="1">
      <protection hidden="1"/>
    </xf>
    <xf numFmtId="0" fontId="0" fillId="5" borderId="41" xfId="0" applyFill="1" applyBorder="1" applyAlignment="1" applyProtection="1">
      <alignment horizontal="left" vertical="center" wrapText="1"/>
      <protection hidden="1"/>
    </xf>
    <xf numFmtId="0" fontId="0" fillId="5" borderId="42" xfId="0" applyFill="1" applyBorder="1" applyAlignment="1" applyProtection="1">
      <alignment horizontal="left" vertical="center" wrapText="1"/>
      <protection hidden="1"/>
    </xf>
    <xf numFmtId="0" fontId="0" fillId="0" borderId="49"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 fillId="3" borderId="16" xfId="0" quotePrefix="1" applyFont="1" applyFill="1" applyBorder="1" applyAlignment="1" applyProtection="1">
      <alignment horizontal="center" vertical="center"/>
      <protection hidden="1"/>
    </xf>
    <xf numFmtId="0" fontId="2" fillId="3" borderId="27" xfId="0" quotePrefix="1" applyFont="1" applyFill="1" applyBorder="1" applyAlignment="1" applyProtection="1">
      <alignment horizontal="center" vertical="center"/>
      <protection hidden="1"/>
    </xf>
    <xf numFmtId="0" fontId="0" fillId="5" borderId="58" xfId="0" applyFill="1" applyBorder="1" applyAlignment="1" applyProtection="1">
      <alignment horizontal="left" vertical="center" wrapText="1"/>
      <protection hidden="1"/>
    </xf>
    <xf numFmtId="0" fontId="0" fillId="5" borderId="59" xfId="0" applyFill="1" applyBorder="1" applyAlignment="1" applyProtection="1">
      <alignment horizontal="left" vertical="center" wrapText="1"/>
      <protection hidden="1"/>
    </xf>
    <xf numFmtId="0" fontId="0" fillId="5" borderId="60" xfId="0" applyFill="1" applyBorder="1" applyAlignment="1" applyProtection="1">
      <alignment horizontal="left" vertical="center" wrapText="1"/>
      <protection hidden="1"/>
    </xf>
    <xf numFmtId="0" fontId="2" fillId="5" borderId="0" xfId="0" applyFont="1" applyFill="1" applyAlignment="1" applyProtection="1">
      <alignment horizontal="left"/>
      <protection hidden="1"/>
    </xf>
    <xf numFmtId="0" fontId="0" fillId="5" borderId="42" xfId="0" applyFill="1" applyBorder="1" applyAlignment="1" applyProtection="1">
      <alignment horizontal="center" vertical="center" wrapText="1"/>
      <protection hidden="1"/>
    </xf>
    <xf numFmtId="0" fontId="0" fillId="5" borderId="45" xfId="0" applyFill="1" applyBorder="1" applyAlignment="1" applyProtection="1">
      <alignment horizontal="center" vertical="center" wrapText="1"/>
      <protection hidden="1"/>
    </xf>
    <xf numFmtId="0" fontId="22" fillId="0" borderId="7" xfId="0" applyFont="1" applyBorder="1" applyAlignment="1">
      <alignment horizontal="left" vertical="top" wrapText="1"/>
    </xf>
    <xf numFmtId="9" fontId="0" fillId="5" borderId="58" xfId="0" applyNumberFormat="1" applyFill="1" applyBorder="1" applyAlignment="1" applyProtection="1">
      <alignment horizontal="center" vertical="center" wrapText="1"/>
      <protection hidden="1"/>
    </xf>
    <xf numFmtId="0" fontId="0" fillId="5" borderId="62" xfId="0" applyFill="1" applyBorder="1" applyAlignment="1" applyProtection="1">
      <alignment horizontal="center" vertical="center" wrapText="1"/>
      <protection hidden="1"/>
    </xf>
    <xf numFmtId="0" fontId="0" fillId="5" borderId="39" xfId="0" applyFill="1" applyBorder="1" applyAlignment="1" applyProtection="1">
      <alignment horizontal="left" vertical="center" wrapText="1"/>
      <protection hidden="1"/>
    </xf>
    <xf numFmtId="0" fontId="0" fillId="5" borderId="37" xfId="0" applyFill="1" applyBorder="1" applyAlignment="1" applyProtection="1">
      <alignment horizontal="left" vertical="center" wrapText="1"/>
      <protection hidden="1"/>
    </xf>
    <xf numFmtId="0" fontId="0" fillId="5" borderId="38" xfId="0" applyFill="1" applyBorder="1" applyAlignment="1" applyProtection="1">
      <alignment horizontal="left" vertical="center" wrapText="1"/>
      <protection hidden="1"/>
    </xf>
    <xf numFmtId="0" fontId="2" fillId="3" borderId="61" xfId="0" applyFont="1" applyFill="1" applyBorder="1" applyAlignment="1" applyProtection="1">
      <alignment horizontal="center" vertical="center"/>
      <protection hidden="1"/>
    </xf>
    <xf numFmtId="0" fontId="2" fillId="3" borderId="27" xfId="0" applyFont="1" applyFill="1" applyBorder="1" applyAlignment="1" applyProtection="1">
      <alignment horizontal="center" vertical="center"/>
      <protection hidden="1"/>
    </xf>
    <xf numFmtId="0" fontId="0" fillId="5" borderId="34" xfId="0" applyFill="1" applyBorder="1" applyAlignment="1" applyProtection="1">
      <alignment horizontal="left" vertical="center" wrapText="1"/>
      <protection hidden="1"/>
    </xf>
    <xf numFmtId="0" fontId="0" fillId="5" borderId="10" xfId="0" applyFill="1" applyBorder="1" applyAlignment="1" applyProtection="1">
      <alignment horizontal="left" vertical="center" wrapText="1"/>
      <protection hidden="1"/>
    </xf>
    <xf numFmtId="0" fontId="0" fillId="5" borderId="35" xfId="0" applyFill="1" applyBorder="1" applyAlignment="1" applyProtection="1">
      <alignment horizontal="left" vertical="center" wrapText="1"/>
      <protection hidden="1"/>
    </xf>
    <xf numFmtId="0" fontId="0" fillId="5" borderId="36" xfId="0" applyFill="1" applyBorder="1" applyAlignment="1" applyProtection="1">
      <alignment horizontal="left" vertical="center" wrapText="1"/>
      <protection hidden="1"/>
    </xf>
    <xf numFmtId="0" fontId="0" fillId="5" borderId="33" xfId="0" applyFill="1" applyBorder="1" applyAlignment="1" applyProtection="1">
      <alignment horizontal="left" vertical="center" wrapText="1"/>
      <protection hidden="1"/>
    </xf>
    <xf numFmtId="0" fontId="2" fillId="3" borderId="16" xfId="0" applyFont="1" applyFill="1" applyBorder="1" applyAlignment="1" applyProtection="1">
      <alignment horizontal="center"/>
      <protection hidden="1"/>
    </xf>
    <xf numFmtId="0" fontId="2" fillId="3" borderId="27" xfId="0" applyFont="1" applyFill="1" applyBorder="1" applyAlignment="1" applyProtection="1">
      <alignment horizontal="center"/>
      <protection hidden="1"/>
    </xf>
    <xf numFmtId="0" fontId="0" fillId="5" borderId="65" xfId="0" applyFill="1" applyBorder="1" applyAlignment="1" applyProtection="1">
      <alignment horizontal="center" vertical="center" wrapText="1"/>
      <protection hidden="1"/>
    </xf>
    <xf numFmtId="0" fontId="10" fillId="8" borderId="1" xfId="1" applyFont="1" applyFill="1" applyBorder="1" applyAlignment="1" applyProtection="1">
      <alignment horizontal="center" vertical="center"/>
      <protection hidden="1"/>
    </xf>
    <xf numFmtId="0" fontId="10" fillId="8" borderId="2" xfId="1" applyFont="1" applyFill="1" applyBorder="1" applyAlignment="1" applyProtection="1">
      <alignment horizontal="center" vertical="center"/>
      <protection hidden="1"/>
    </xf>
    <xf numFmtId="0" fontId="10" fillId="8" borderId="3" xfId="1" applyFont="1" applyFill="1" applyBorder="1" applyAlignment="1" applyProtection="1">
      <alignment horizontal="center" vertical="center"/>
      <protection hidden="1"/>
    </xf>
    <xf numFmtId="0" fontId="11" fillId="0" borderId="71"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72" xfId="0" applyFont="1" applyBorder="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2205990</xdr:colOff>
      <xdr:row>4</xdr:row>
      <xdr:rowOff>408940</xdr:rowOff>
    </xdr:from>
    <xdr:to>
      <xdr:col>1</xdr:col>
      <xdr:colOff>847090</xdr:colOff>
      <xdr:row>4</xdr:row>
      <xdr:rowOff>2083752</xdr:rowOff>
    </xdr:to>
    <xdr:pic>
      <xdr:nvPicPr>
        <xdr:cNvPr id="3" name="Picture 2">
          <a:extLst>
            <a:ext uri="{FF2B5EF4-FFF2-40B4-BE49-F238E27FC236}">
              <a16:creationId xmlns:a16="http://schemas.microsoft.com/office/drawing/2014/main" id="{E3B8E457-1BBF-AF35-398F-00C971818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5990" y="1374140"/>
          <a:ext cx="1689100" cy="1674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463176</xdr:colOff>
      <xdr:row>12</xdr:row>
      <xdr:rowOff>264457</xdr:rowOff>
    </xdr:from>
    <xdr:to>
      <xdr:col>6</xdr:col>
      <xdr:colOff>717177</xdr:colOff>
      <xdr:row>12</xdr:row>
      <xdr:rowOff>1706281</xdr:rowOff>
    </xdr:to>
    <xdr:pic>
      <xdr:nvPicPr>
        <xdr:cNvPr id="3" name="Picture 2">
          <a:extLst>
            <a:ext uri="{FF2B5EF4-FFF2-40B4-BE49-F238E27FC236}">
              <a16:creationId xmlns:a16="http://schemas.microsoft.com/office/drawing/2014/main" id="{38F171B5-5E5B-E522-A440-C0AAF34972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5294" y="2632633"/>
          <a:ext cx="1441824" cy="1441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6219-FE16-4A6C-B7CD-086F0AD9949F}">
  <sheetPr codeName="Sheet1"/>
  <dimension ref="A1:H7"/>
  <sheetViews>
    <sheetView zoomScaleNormal="100" workbookViewId="0">
      <selection sqref="A1:B1"/>
    </sheetView>
  </sheetViews>
  <sheetFormatPr defaultColWidth="0" defaultRowHeight="14.5" zeroHeight="1" x14ac:dyDescent="0.35"/>
  <cols>
    <col min="1" max="2" width="43.6328125" customWidth="1"/>
    <col min="3" max="8" width="0" hidden="1" customWidth="1"/>
    <col min="9" max="16384" width="8.7265625" hidden="1"/>
  </cols>
  <sheetData>
    <row r="1" spans="1:3" ht="49.5" customHeight="1" x14ac:dyDescent="0.35">
      <c r="A1" s="160" t="s">
        <v>1854</v>
      </c>
      <c r="B1" s="160"/>
    </row>
    <row r="2" spans="1:3" ht="12" customHeight="1" x14ac:dyDescent="0.35">
      <c r="A2" s="161" t="s">
        <v>1855</v>
      </c>
      <c r="B2" s="161"/>
    </row>
    <row r="3" spans="1:3" x14ac:dyDescent="0.35">
      <c r="A3" s="159" t="s">
        <v>103</v>
      </c>
      <c r="B3" s="159"/>
      <c r="C3" s="7"/>
    </row>
    <row r="4" spans="1:3" ht="61.5" customHeight="1" x14ac:dyDescent="0.35">
      <c r="A4" s="156" t="s">
        <v>101</v>
      </c>
      <c r="B4" s="156"/>
    </row>
    <row r="5" spans="1:3" ht="174.5" customHeight="1" x14ac:dyDescent="0.35">
      <c r="A5" s="24"/>
      <c r="B5" s="24"/>
    </row>
    <row r="6" spans="1:3" ht="187" customHeight="1" x14ac:dyDescent="0.35">
      <c r="A6" s="157" t="s">
        <v>102</v>
      </c>
      <c r="B6" s="157"/>
    </row>
    <row r="7" spans="1:3" ht="84.5" customHeight="1" x14ac:dyDescent="0.35">
      <c r="A7" s="158" t="s">
        <v>1839</v>
      </c>
      <c r="B7" s="158"/>
    </row>
  </sheetData>
  <sheetProtection algorithmName="SHA-512" hashValue="yCc/FiXTHuvn/rQfKD1Xu4ac6wsuJqLVwZEY0ZWD4mPakiVQVxPHhxPWdrEurlWASuLInqM/BaAt9HP/KYwxUg==" saltValue="RZngZJfPwjYHeFKAPrIJcQ==" spinCount="100000" sheet="1" objects="1" scenarios="1"/>
  <mergeCells count="6">
    <mergeCell ref="A4:B4"/>
    <mergeCell ref="A6:B6"/>
    <mergeCell ref="A7:B7"/>
    <mergeCell ref="A3:B3"/>
    <mergeCell ref="A1:B1"/>
    <mergeCell ref="A2:B2"/>
  </mergeCells>
  <hyperlinks>
    <hyperlink ref="A3:B3" location="Model!D2" display="CLICK HERE TO BEGIN THE MODEL" xr:uid="{9EC6F972-6B1C-4CEF-977D-8FDD39CA150D}"/>
    <hyperlink ref="A2:B2" location="'Release Notes'!A1" display="CLICK HERE FOR RELEASE NOTES" xr:uid="{C689578F-0A9E-4492-A8B0-5A511387C092}"/>
  </hyperlinks>
  <printOptions horizontalCentered="1"/>
  <pageMargins left="0.7" right="0.7" top="0.75" bottom="0.75" header="0.3" footer="0.3"/>
  <pageSetup orientation="portrait" r:id="rId1"/>
  <headerFooter>
    <oddHeader xml:space="preserve">&amp;C&amp;"-,Bold"&amp;9&amp;KFF0000The current version of the tool is a beta version and for demonstration purposes only.  While the information in the tool is accurate it is not comprehensive.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2F6B3-2130-416B-A70D-6AAFB75612F9}">
  <sheetPr codeName="Sheet2">
    <pageSetUpPr fitToPage="1"/>
  </sheetPr>
  <dimension ref="A1:N54"/>
  <sheetViews>
    <sheetView topLeftCell="B1" zoomScaleNormal="100" workbookViewId="0">
      <selection activeCell="F10" sqref="F10"/>
    </sheetView>
  </sheetViews>
  <sheetFormatPr defaultColWidth="0" defaultRowHeight="14.5" zeroHeight="1" x14ac:dyDescent="0.35"/>
  <cols>
    <col min="1" max="1" width="8.7265625" style="6" hidden="1" customWidth="1"/>
    <col min="2" max="2" width="0.81640625" style="6" customWidth="1"/>
    <col min="3" max="4" width="1.6328125" customWidth="1"/>
    <col min="5" max="5" width="14.90625" customWidth="1"/>
    <col min="6" max="6" width="35.54296875" customWidth="1"/>
    <col min="7" max="7" width="1.26953125" customWidth="1"/>
    <col min="8" max="8" width="1.6328125" customWidth="1"/>
    <col min="9" max="9" width="1.26953125" customWidth="1"/>
    <col min="10" max="10" width="20.81640625" customWidth="1"/>
    <col min="11" max="11" width="34" customWidth="1"/>
    <col min="12" max="13" width="1.6328125" customWidth="1"/>
    <col min="14" max="14" width="0.81640625" customWidth="1"/>
    <col min="15" max="16384" width="8.7265625" hidden="1"/>
  </cols>
  <sheetData>
    <row r="1" spans="1:14" s="178" customFormat="1" ht="36" customHeight="1" x14ac:dyDescent="0.35">
      <c r="A1" s="6"/>
      <c r="B1" s="178" t="s">
        <v>1854</v>
      </c>
    </row>
    <row r="2" spans="1:14" s="142" customFormat="1" ht="12" customHeight="1" x14ac:dyDescent="0.35">
      <c r="A2" s="6"/>
      <c r="B2" s="162" t="s">
        <v>1855</v>
      </c>
      <c r="C2" s="162"/>
      <c r="D2" s="162"/>
      <c r="E2" s="162"/>
      <c r="F2" s="162"/>
      <c r="G2" s="162"/>
      <c r="H2" s="162"/>
      <c r="I2" s="162"/>
      <c r="J2" s="162"/>
      <c r="K2" s="162"/>
      <c r="L2" s="162"/>
      <c r="M2" s="162"/>
      <c r="N2" s="162"/>
    </row>
    <row r="3" spans="1:14" ht="5" customHeight="1" thickBot="1" x14ac:dyDescent="0.4">
      <c r="A3" s="49"/>
      <c r="B3" s="24"/>
      <c r="C3" s="50"/>
      <c r="D3" s="50"/>
      <c r="E3" s="50"/>
      <c r="F3" s="50"/>
      <c r="G3" s="50"/>
      <c r="H3" s="50"/>
      <c r="I3" s="50"/>
      <c r="J3" s="50"/>
      <c r="K3" s="50"/>
      <c r="L3" s="50"/>
      <c r="M3" s="50"/>
      <c r="N3" s="24"/>
    </row>
    <row r="4" spans="1:14" ht="21" x14ac:dyDescent="0.35">
      <c r="A4" s="49"/>
      <c r="B4" s="24"/>
      <c r="C4" s="51"/>
      <c r="D4" s="186" t="s">
        <v>114</v>
      </c>
      <c r="E4" s="186"/>
      <c r="F4" s="186"/>
      <c r="G4" s="186"/>
      <c r="H4" s="186"/>
      <c r="I4" s="186"/>
      <c r="J4" s="186"/>
      <c r="K4" s="186"/>
      <c r="L4" s="186"/>
      <c r="M4" s="52"/>
      <c r="N4" s="24"/>
    </row>
    <row r="5" spans="1:14" ht="15.5" x14ac:dyDescent="0.35">
      <c r="A5" s="49"/>
      <c r="B5" s="24"/>
      <c r="C5" s="53"/>
      <c r="D5" s="54" t="s">
        <v>89</v>
      </c>
      <c r="E5" s="54"/>
      <c r="F5" s="55"/>
      <c r="G5" s="55"/>
      <c r="H5" s="55"/>
      <c r="I5" s="55"/>
      <c r="J5" s="24"/>
      <c r="K5" s="24"/>
      <c r="L5" s="24"/>
      <c r="M5" s="56"/>
      <c r="N5" s="24"/>
    </row>
    <row r="6" spans="1:14" ht="218" customHeight="1" x14ac:dyDescent="0.35">
      <c r="A6" s="49"/>
      <c r="B6" s="24"/>
      <c r="C6" s="53"/>
      <c r="D6" s="187" t="s">
        <v>206</v>
      </c>
      <c r="E6" s="187"/>
      <c r="F6" s="187"/>
      <c r="G6" s="187"/>
      <c r="H6" s="187"/>
      <c r="I6" s="187"/>
      <c r="J6" s="187"/>
      <c r="K6" s="187"/>
      <c r="L6" s="187"/>
      <c r="M6" s="56"/>
      <c r="N6" s="24"/>
    </row>
    <row r="7" spans="1:14" ht="18" customHeight="1" x14ac:dyDescent="0.35">
      <c r="A7" s="49"/>
      <c r="B7" s="24"/>
      <c r="C7" s="53"/>
      <c r="D7" s="188" t="s">
        <v>104</v>
      </c>
      <c r="E7" s="188"/>
      <c r="F7" s="188"/>
      <c r="G7" s="188"/>
      <c r="H7" s="188"/>
      <c r="I7" s="188"/>
      <c r="J7" s="188"/>
      <c r="K7" s="188"/>
      <c r="L7" s="188"/>
      <c r="M7" s="56"/>
      <c r="N7" s="24"/>
    </row>
    <row r="8" spans="1:14" ht="8" customHeight="1" thickBot="1" x14ac:dyDescent="0.4">
      <c r="A8" s="49"/>
      <c r="B8" s="24"/>
      <c r="C8" s="53"/>
      <c r="D8" s="24"/>
      <c r="E8" s="24"/>
      <c r="F8" s="24"/>
      <c r="G8" s="24"/>
      <c r="H8" s="24"/>
      <c r="I8" s="24"/>
      <c r="J8" s="24"/>
      <c r="K8" s="24"/>
      <c r="L8" s="24"/>
      <c r="M8" s="56"/>
      <c r="N8" s="24"/>
    </row>
    <row r="9" spans="1:14" ht="18" customHeight="1" x14ac:dyDescent="0.35">
      <c r="A9" s="49"/>
      <c r="B9" s="24"/>
      <c r="C9" s="53"/>
      <c r="D9" s="181" t="s">
        <v>81</v>
      </c>
      <c r="E9" s="182"/>
      <c r="F9" s="182"/>
      <c r="G9" s="183"/>
      <c r="H9" s="23"/>
      <c r="I9" s="181" t="s">
        <v>83</v>
      </c>
      <c r="J9" s="182"/>
      <c r="K9" s="182"/>
      <c r="L9" s="183"/>
      <c r="M9" s="56"/>
      <c r="N9" s="24"/>
    </row>
    <row r="10" spans="1:14" s="3" customFormat="1" ht="18" customHeight="1" x14ac:dyDescent="0.35">
      <c r="A10" s="57"/>
      <c r="B10" s="45"/>
      <c r="C10" s="58"/>
      <c r="D10" s="58"/>
      <c r="E10" s="45" t="s">
        <v>82</v>
      </c>
      <c r="F10" s="119"/>
      <c r="G10" s="59"/>
      <c r="H10" s="45"/>
      <c r="I10" s="58"/>
      <c r="J10" s="45" t="s">
        <v>66</v>
      </c>
      <c r="K10" s="119"/>
      <c r="L10" s="59"/>
      <c r="M10" s="59"/>
      <c r="N10" s="45"/>
    </row>
    <row r="11" spans="1:14" s="3" customFormat="1" ht="18" customHeight="1" x14ac:dyDescent="0.35">
      <c r="A11" s="57"/>
      <c r="B11" s="45"/>
      <c r="C11" s="58"/>
      <c r="D11" s="58"/>
      <c r="E11" s="45" t="s">
        <v>67</v>
      </c>
      <c r="F11" s="120"/>
      <c r="G11" s="59"/>
      <c r="H11" s="45"/>
      <c r="I11" s="58"/>
      <c r="J11" s="45" t="s">
        <v>69</v>
      </c>
      <c r="K11" s="120"/>
      <c r="L11" s="59"/>
      <c r="M11" s="59"/>
      <c r="N11" s="45"/>
    </row>
    <row r="12" spans="1:14" s="3" customFormat="1" ht="18" customHeight="1" x14ac:dyDescent="0.35">
      <c r="A12" s="57"/>
      <c r="B12" s="45"/>
      <c r="C12" s="58"/>
      <c r="D12" s="58"/>
      <c r="E12" s="45" t="s">
        <v>68</v>
      </c>
      <c r="F12" s="120"/>
      <c r="G12" s="59"/>
      <c r="H12" s="45"/>
      <c r="I12" s="58"/>
      <c r="J12" s="45" t="s">
        <v>78</v>
      </c>
      <c r="K12" s="120"/>
      <c r="L12" s="59"/>
      <c r="M12" s="59"/>
      <c r="N12" s="45"/>
    </row>
    <row r="13" spans="1:14" s="3" customFormat="1" ht="18" customHeight="1" x14ac:dyDescent="0.35">
      <c r="A13" s="57"/>
      <c r="B13" s="45"/>
      <c r="C13" s="58"/>
      <c r="D13" s="58"/>
      <c r="E13" s="45" t="s">
        <v>84</v>
      </c>
      <c r="F13" s="120"/>
      <c r="G13" s="59"/>
      <c r="H13" s="45"/>
      <c r="I13" s="58"/>
      <c r="J13" s="45" t="s">
        <v>85</v>
      </c>
      <c r="K13" s="120"/>
      <c r="L13" s="59"/>
      <c r="M13" s="59"/>
      <c r="N13" s="45"/>
    </row>
    <row r="14" spans="1:14" ht="18" customHeight="1" x14ac:dyDescent="0.35">
      <c r="A14" s="49"/>
      <c r="B14" s="24"/>
      <c r="C14" s="53"/>
      <c r="D14" s="53"/>
      <c r="E14" s="24"/>
      <c r="F14" s="24"/>
      <c r="G14" s="56"/>
      <c r="H14" s="24"/>
      <c r="I14" s="53"/>
      <c r="J14" s="184"/>
      <c r="K14" s="184"/>
      <c r="L14" s="56"/>
      <c r="M14" s="56"/>
      <c r="N14" s="24"/>
    </row>
    <row r="15" spans="1:14" ht="18" customHeight="1" x14ac:dyDescent="0.35">
      <c r="A15" s="49"/>
      <c r="B15" s="24"/>
      <c r="C15" s="53"/>
      <c r="D15" s="53"/>
      <c r="E15" s="24"/>
      <c r="F15" s="24"/>
      <c r="G15" s="56"/>
      <c r="H15" s="24"/>
      <c r="I15" s="53"/>
      <c r="J15" s="185"/>
      <c r="K15" s="185"/>
      <c r="L15" s="60"/>
      <c r="M15" s="56"/>
      <c r="N15" s="24"/>
    </row>
    <row r="16" spans="1:14" ht="5" customHeight="1" thickBot="1" x14ac:dyDescent="0.4">
      <c r="A16" s="49"/>
      <c r="B16" s="24"/>
      <c r="C16" s="53"/>
      <c r="D16" s="61"/>
      <c r="E16" s="50"/>
      <c r="F16" s="50"/>
      <c r="G16" s="62"/>
      <c r="H16" s="24"/>
      <c r="I16" s="61"/>
      <c r="J16" s="189"/>
      <c r="K16" s="189"/>
      <c r="L16" s="190"/>
      <c r="M16" s="56"/>
      <c r="N16" s="24"/>
    </row>
    <row r="17" spans="1:14" ht="6.5" customHeight="1" x14ac:dyDescent="0.35">
      <c r="A17" s="49"/>
      <c r="B17" s="24"/>
      <c r="C17" s="53"/>
      <c r="D17" s="24"/>
      <c r="E17" s="24"/>
      <c r="F17" s="24"/>
      <c r="G17" s="24"/>
      <c r="H17" s="24"/>
      <c r="I17" s="24"/>
      <c r="J17" s="24"/>
      <c r="K17" s="24"/>
      <c r="L17" s="24"/>
      <c r="M17" s="56"/>
      <c r="N17" s="24"/>
    </row>
    <row r="18" spans="1:14" ht="15.5" x14ac:dyDescent="0.35">
      <c r="A18" s="49"/>
      <c r="B18" s="24"/>
      <c r="C18" s="53"/>
      <c r="D18" s="63" t="s">
        <v>91</v>
      </c>
      <c r="E18" s="63"/>
      <c r="F18" s="24"/>
      <c r="G18" s="24"/>
      <c r="H18" s="24"/>
      <c r="I18" s="24"/>
      <c r="J18" s="24"/>
      <c r="K18" s="24"/>
      <c r="L18" s="24"/>
      <c r="M18" s="56"/>
      <c r="N18" s="24"/>
    </row>
    <row r="19" spans="1:14" ht="8.5" customHeight="1" thickBot="1" x14ac:dyDescent="0.4">
      <c r="A19" s="49"/>
      <c r="B19" s="24"/>
      <c r="C19" s="53"/>
      <c r="D19" s="24"/>
      <c r="E19" s="24"/>
      <c r="F19" s="24"/>
      <c r="G19" s="24"/>
      <c r="H19" s="24"/>
      <c r="I19" s="24"/>
      <c r="J19" s="24"/>
      <c r="K19" s="24"/>
      <c r="L19" s="24"/>
      <c r="M19" s="56"/>
      <c r="N19" s="24"/>
    </row>
    <row r="20" spans="1:14" s="7" customFormat="1" ht="20" customHeight="1" x14ac:dyDescent="0.35">
      <c r="A20" s="64"/>
      <c r="B20" s="48"/>
      <c r="C20" s="65"/>
      <c r="D20" s="181" t="s">
        <v>86</v>
      </c>
      <c r="E20" s="182"/>
      <c r="F20" s="182"/>
      <c r="G20" s="182"/>
      <c r="H20" s="182"/>
      <c r="I20" s="182"/>
      <c r="J20" s="182"/>
      <c r="K20" s="182"/>
      <c r="L20" s="183"/>
      <c r="M20" s="66"/>
      <c r="N20" s="48"/>
    </row>
    <row r="21" spans="1:14" s="7" customFormat="1" ht="20" customHeight="1" x14ac:dyDescent="0.35">
      <c r="A21" s="67" t="s">
        <v>26</v>
      </c>
      <c r="B21" s="68"/>
      <c r="C21" s="69"/>
      <c r="D21" s="69"/>
      <c r="E21" s="68"/>
      <c r="F21" s="70"/>
      <c r="G21" s="71"/>
      <c r="H21" s="72" t="s">
        <v>0</v>
      </c>
      <c r="I21" s="72"/>
      <c r="J21" s="70" t="s">
        <v>13</v>
      </c>
      <c r="K21" s="165" t="s">
        <v>87</v>
      </c>
      <c r="L21" s="165"/>
      <c r="M21" s="73"/>
      <c r="N21" s="48"/>
    </row>
    <row r="22" spans="1:14" s="7" customFormat="1" ht="18" customHeight="1" x14ac:dyDescent="0.35">
      <c r="A22" s="74" t="s">
        <v>7</v>
      </c>
      <c r="B22" s="23"/>
      <c r="C22" s="75"/>
      <c r="D22" s="163" t="s">
        <v>9</v>
      </c>
      <c r="E22" s="164"/>
      <c r="F22" s="164"/>
      <c r="G22" s="164"/>
      <c r="H22" s="164"/>
      <c r="I22" s="76"/>
      <c r="J22" s="121" t="s">
        <v>154</v>
      </c>
      <c r="K22" s="166" t="s">
        <v>100</v>
      </c>
      <c r="L22" s="167"/>
      <c r="M22" s="66"/>
      <c r="N22" s="48"/>
    </row>
    <row r="23" spans="1:14" s="7" customFormat="1" ht="6" customHeight="1" x14ac:dyDescent="0.35">
      <c r="A23" s="74"/>
      <c r="B23" s="23"/>
      <c r="C23" s="75"/>
      <c r="D23" s="77"/>
      <c r="E23" s="76"/>
      <c r="F23" s="76"/>
      <c r="G23" s="76"/>
      <c r="H23" s="76"/>
      <c r="I23" s="76"/>
      <c r="J23" s="78"/>
      <c r="K23" s="79"/>
      <c r="L23" s="80"/>
      <c r="M23" s="66"/>
      <c r="N23" s="48"/>
    </row>
    <row r="24" spans="1:14" s="7" customFormat="1" ht="18" customHeight="1" x14ac:dyDescent="0.35">
      <c r="A24" s="74" t="s">
        <v>14</v>
      </c>
      <c r="B24" s="23"/>
      <c r="C24" s="75"/>
      <c r="D24" s="163" t="s">
        <v>10</v>
      </c>
      <c r="E24" s="164"/>
      <c r="F24" s="164"/>
      <c r="G24" s="164"/>
      <c r="H24" s="164"/>
      <c r="I24" s="76"/>
      <c r="J24" s="121" t="s">
        <v>20</v>
      </c>
      <c r="K24" s="166" t="s">
        <v>200</v>
      </c>
      <c r="L24" s="167"/>
      <c r="M24" s="66"/>
      <c r="N24" s="48"/>
    </row>
    <row r="25" spans="1:14" s="7" customFormat="1" ht="6" customHeight="1" x14ac:dyDescent="0.35">
      <c r="A25" s="74"/>
      <c r="B25" s="23"/>
      <c r="C25" s="75"/>
      <c r="D25" s="77"/>
      <c r="E25" s="76"/>
      <c r="F25" s="76"/>
      <c r="G25" s="76"/>
      <c r="H25" s="76"/>
      <c r="I25" s="76"/>
      <c r="J25" s="78"/>
      <c r="K25" s="79"/>
      <c r="L25" s="80"/>
      <c r="M25" s="66"/>
      <c r="N25" s="48"/>
    </row>
    <row r="26" spans="1:14" s="7" customFormat="1" ht="18" customHeight="1" x14ac:dyDescent="0.35">
      <c r="A26" s="74" t="s">
        <v>37</v>
      </c>
      <c r="B26" s="23"/>
      <c r="C26" s="75"/>
      <c r="D26" s="163" t="s">
        <v>76</v>
      </c>
      <c r="E26" s="164"/>
      <c r="F26" s="164"/>
      <c r="G26" s="164"/>
      <c r="H26" s="164"/>
      <c r="I26" s="76"/>
      <c r="J26" s="122" t="s">
        <v>48</v>
      </c>
      <c r="K26" s="166" t="s">
        <v>201</v>
      </c>
      <c r="L26" s="167"/>
      <c r="M26" s="66"/>
      <c r="N26" s="48"/>
    </row>
    <row r="27" spans="1:14" s="7" customFormat="1" ht="6" customHeight="1" x14ac:dyDescent="0.35">
      <c r="A27" s="74"/>
      <c r="B27" s="23"/>
      <c r="C27" s="75"/>
      <c r="D27" s="77"/>
      <c r="E27" s="76"/>
      <c r="F27" s="76"/>
      <c r="G27" s="76"/>
      <c r="H27" s="76"/>
      <c r="I27" s="76"/>
      <c r="J27" s="78"/>
      <c r="K27" s="81"/>
      <c r="L27" s="82"/>
      <c r="M27" s="66"/>
      <c r="N27" s="48"/>
    </row>
    <row r="28" spans="1:14" s="7" customFormat="1" ht="18" customHeight="1" x14ac:dyDescent="0.35">
      <c r="A28" s="74" t="s">
        <v>40</v>
      </c>
      <c r="B28" s="23"/>
      <c r="C28" s="75"/>
      <c r="D28" s="163" t="s">
        <v>77</v>
      </c>
      <c r="E28" s="164"/>
      <c r="F28" s="164"/>
      <c r="G28" s="164"/>
      <c r="H28" s="164"/>
      <c r="I28" s="76"/>
      <c r="J28" s="122" t="s">
        <v>52</v>
      </c>
      <c r="K28" s="166" t="s">
        <v>202</v>
      </c>
      <c r="L28" s="167"/>
      <c r="M28" s="66"/>
      <c r="N28" s="48"/>
    </row>
    <row r="29" spans="1:14" s="7" customFormat="1" ht="6" customHeight="1" x14ac:dyDescent="0.35">
      <c r="A29" s="74"/>
      <c r="B29" s="23"/>
      <c r="C29" s="75"/>
      <c r="D29" s="77"/>
      <c r="E29" s="76"/>
      <c r="F29" s="76"/>
      <c r="G29" s="76"/>
      <c r="H29" s="76"/>
      <c r="I29" s="76"/>
      <c r="J29" s="78"/>
      <c r="K29" s="81"/>
      <c r="L29" s="82"/>
      <c r="M29" s="66"/>
      <c r="N29" s="48"/>
    </row>
    <row r="30" spans="1:14" s="7" customFormat="1" ht="18" customHeight="1" x14ac:dyDescent="0.35">
      <c r="A30" s="74" t="s">
        <v>15</v>
      </c>
      <c r="B30" s="23"/>
      <c r="C30" s="75"/>
      <c r="D30" s="163" t="s">
        <v>11</v>
      </c>
      <c r="E30" s="164"/>
      <c r="F30" s="164"/>
      <c r="G30" s="164"/>
      <c r="H30" s="164"/>
      <c r="I30" s="76"/>
      <c r="J30" s="122" t="s">
        <v>24</v>
      </c>
      <c r="K30" s="166" t="s">
        <v>148</v>
      </c>
      <c r="L30" s="167"/>
      <c r="M30" s="66"/>
      <c r="N30" s="48"/>
    </row>
    <row r="31" spans="1:14" s="7" customFormat="1" ht="6" customHeight="1" x14ac:dyDescent="0.35">
      <c r="A31" s="74"/>
      <c r="B31" s="23"/>
      <c r="C31" s="75"/>
      <c r="D31" s="77"/>
      <c r="E31" s="76"/>
      <c r="F31" s="76"/>
      <c r="G31" s="76"/>
      <c r="H31" s="76"/>
      <c r="I31" s="76"/>
      <c r="J31" s="78"/>
      <c r="K31" s="81"/>
      <c r="L31" s="82"/>
      <c r="M31" s="66"/>
      <c r="N31" s="48"/>
    </row>
    <row r="32" spans="1:14" s="7" customFormat="1" ht="18" customHeight="1" x14ac:dyDescent="0.35">
      <c r="A32" s="74" t="s">
        <v>32</v>
      </c>
      <c r="B32" s="23"/>
      <c r="C32" s="75"/>
      <c r="D32" s="163" t="s">
        <v>73</v>
      </c>
      <c r="E32" s="164"/>
      <c r="F32" s="164"/>
      <c r="G32" s="164"/>
      <c r="H32" s="164"/>
      <c r="I32" s="76"/>
      <c r="J32" s="121" t="s">
        <v>55</v>
      </c>
      <c r="K32" s="166" t="s">
        <v>203</v>
      </c>
      <c r="L32" s="167"/>
      <c r="M32" s="66"/>
      <c r="N32" s="48"/>
    </row>
    <row r="33" spans="1:14" s="7" customFormat="1" ht="6" customHeight="1" x14ac:dyDescent="0.35">
      <c r="A33" s="74"/>
      <c r="B33" s="23"/>
      <c r="C33" s="75"/>
      <c r="D33" s="77"/>
      <c r="E33" s="76"/>
      <c r="F33" s="76"/>
      <c r="G33" s="76"/>
      <c r="H33" s="76"/>
      <c r="I33" s="76"/>
      <c r="J33" s="78"/>
      <c r="K33" s="81"/>
      <c r="L33" s="82"/>
      <c r="M33" s="66"/>
      <c r="N33" s="48"/>
    </row>
    <row r="34" spans="1:14" s="7" customFormat="1" ht="18" customHeight="1" x14ac:dyDescent="0.35">
      <c r="A34" s="74" t="s">
        <v>34</v>
      </c>
      <c r="B34" s="23"/>
      <c r="C34" s="75"/>
      <c r="D34" s="163" t="s">
        <v>74</v>
      </c>
      <c r="E34" s="164"/>
      <c r="F34" s="164"/>
      <c r="G34" s="164"/>
      <c r="H34" s="164"/>
      <c r="I34" s="76"/>
      <c r="J34" s="121" t="s">
        <v>54</v>
      </c>
      <c r="K34" s="166" t="s">
        <v>204</v>
      </c>
      <c r="L34" s="167"/>
      <c r="M34" s="66"/>
      <c r="N34" s="48"/>
    </row>
    <row r="35" spans="1:14" s="7" customFormat="1" ht="6" customHeight="1" x14ac:dyDescent="0.35">
      <c r="A35" s="74"/>
      <c r="B35" s="23"/>
      <c r="C35" s="75"/>
      <c r="D35" s="77"/>
      <c r="E35" s="76"/>
      <c r="F35" s="76"/>
      <c r="G35" s="76"/>
      <c r="H35" s="76"/>
      <c r="I35" s="76"/>
      <c r="J35" s="78"/>
      <c r="K35" s="81"/>
      <c r="L35" s="82"/>
      <c r="M35" s="66"/>
      <c r="N35" s="48"/>
    </row>
    <row r="36" spans="1:14" s="7" customFormat="1" ht="18" customHeight="1" x14ac:dyDescent="0.35">
      <c r="A36" s="74" t="s">
        <v>38</v>
      </c>
      <c r="B36" s="23"/>
      <c r="C36" s="75"/>
      <c r="D36" s="163" t="s">
        <v>75</v>
      </c>
      <c r="E36" s="164"/>
      <c r="F36" s="164"/>
      <c r="G36" s="164"/>
      <c r="H36" s="164"/>
      <c r="I36" s="76"/>
      <c r="J36" s="122" t="s">
        <v>41</v>
      </c>
      <c r="K36" s="166" t="s">
        <v>205</v>
      </c>
      <c r="L36" s="167"/>
      <c r="M36" s="66"/>
      <c r="N36" s="48"/>
    </row>
    <row r="37" spans="1:14" x14ac:dyDescent="0.35">
      <c r="A37" s="49"/>
      <c r="B37" s="24"/>
      <c r="C37" s="53"/>
      <c r="D37" s="53"/>
      <c r="E37" s="24"/>
      <c r="F37" s="24"/>
      <c r="G37" s="24"/>
      <c r="H37" s="24"/>
      <c r="I37" s="24"/>
      <c r="J37" s="24"/>
      <c r="K37" s="179"/>
      <c r="L37" s="180"/>
      <c r="M37" s="56"/>
      <c r="N37" s="24"/>
    </row>
    <row r="38" spans="1:14" ht="15.5" x14ac:dyDescent="0.35">
      <c r="A38" s="49"/>
      <c r="B38" s="24"/>
      <c r="C38" s="53"/>
      <c r="D38" s="53"/>
      <c r="E38" s="54" t="s">
        <v>120</v>
      </c>
      <c r="F38" s="24"/>
      <c r="G38" s="24"/>
      <c r="H38" s="24"/>
      <c r="I38" s="24"/>
      <c r="J38" s="24"/>
      <c r="K38" s="83"/>
      <c r="L38" s="84"/>
      <c r="M38" s="56"/>
      <c r="N38" s="24"/>
    </row>
    <row r="39" spans="1:14" ht="29" customHeight="1" x14ac:dyDescent="0.35">
      <c r="A39" s="85" t="s">
        <v>116</v>
      </c>
      <c r="B39" s="24"/>
      <c r="C39" s="53"/>
      <c r="D39" s="53"/>
      <c r="E39" s="173" t="s">
        <v>119</v>
      </c>
      <c r="F39" s="173"/>
      <c r="G39" s="173"/>
      <c r="H39" s="173"/>
      <c r="I39" s="173"/>
      <c r="J39" s="173"/>
      <c r="K39" s="173"/>
      <c r="L39" s="84"/>
      <c r="M39" s="56"/>
      <c r="N39" s="24"/>
    </row>
    <row r="40" spans="1:14" x14ac:dyDescent="0.35">
      <c r="A40" s="85" t="s">
        <v>116</v>
      </c>
      <c r="B40" s="24"/>
      <c r="C40" s="53"/>
      <c r="D40" s="53"/>
      <c r="E40" s="175" t="s">
        <v>128</v>
      </c>
      <c r="F40" s="176"/>
      <c r="G40" s="176"/>
      <c r="H40" s="176"/>
      <c r="I40" s="176"/>
      <c r="J40" s="176"/>
      <c r="K40" s="177"/>
      <c r="L40" s="84"/>
      <c r="M40" s="56"/>
      <c r="N40" s="24"/>
    </row>
    <row r="41" spans="1:14" ht="10" customHeight="1" x14ac:dyDescent="0.35">
      <c r="A41" s="85"/>
      <c r="B41" s="24"/>
      <c r="C41" s="53"/>
      <c r="D41" s="53"/>
      <c r="E41" s="86"/>
      <c r="F41" s="86"/>
      <c r="G41" s="86"/>
      <c r="H41" s="86"/>
      <c r="I41" s="86"/>
      <c r="J41" s="86"/>
      <c r="K41" s="87"/>
      <c r="L41" s="88"/>
      <c r="M41" s="56"/>
      <c r="N41" s="24"/>
    </row>
    <row r="42" spans="1:14" x14ac:dyDescent="0.35">
      <c r="A42" s="85" t="s">
        <v>117</v>
      </c>
      <c r="B42" s="24"/>
      <c r="C42" s="53"/>
      <c r="D42" s="53"/>
      <c r="E42" s="174" t="s">
        <v>121</v>
      </c>
      <c r="F42" s="174"/>
      <c r="G42" s="174"/>
      <c r="H42" s="174"/>
      <c r="I42" s="174"/>
      <c r="J42" s="174"/>
      <c r="K42" s="174"/>
      <c r="L42" s="88"/>
      <c r="M42" s="56"/>
      <c r="N42" s="24"/>
    </row>
    <row r="43" spans="1:14" x14ac:dyDescent="0.35">
      <c r="A43" s="85" t="s">
        <v>117</v>
      </c>
      <c r="B43" s="24"/>
      <c r="C43" s="53"/>
      <c r="D43" s="53"/>
      <c r="E43" s="175" t="s">
        <v>129</v>
      </c>
      <c r="F43" s="176"/>
      <c r="G43" s="176"/>
      <c r="H43" s="176"/>
      <c r="I43" s="176"/>
      <c r="J43" s="176"/>
      <c r="K43" s="177"/>
      <c r="L43" s="88"/>
      <c r="M43" s="56"/>
      <c r="N43" s="24"/>
    </row>
    <row r="44" spans="1:14" ht="10" customHeight="1" x14ac:dyDescent="0.35">
      <c r="A44" s="85"/>
      <c r="B44" s="24"/>
      <c r="C44" s="53"/>
      <c r="D44" s="53"/>
      <c r="E44" s="86"/>
      <c r="F44" s="86"/>
      <c r="G44" s="86"/>
      <c r="H44" s="86"/>
      <c r="I44" s="86"/>
      <c r="J44" s="86"/>
      <c r="K44" s="87"/>
      <c r="L44" s="88"/>
      <c r="M44" s="56"/>
      <c r="N44" s="24"/>
    </row>
    <row r="45" spans="1:14" x14ac:dyDescent="0.35">
      <c r="A45" s="85" t="s">
        <v>118</v>
      </c>
      <c r="B45" s="24"/>
      <c r="C45" s="53"/>
      <c r="D45" s="53"/>
      <c r="E45" s="174" t="s">
        <v>122</v>
      </c>
      <c r="F45" s="174"/>
      <c r="G45" s="174"/>
      <c r="H45" s="174"/>
      <c r="I45" s="174"/>
      <c r="J45" s="174"/>
      <c r="K45" s="174"/>
      <c r="L45" s="88"/>
      <c r="M45" s="56"/>
      <c r="N45" s="24"/>
    </row>
    <row r="46" spans="1:14" x14ac:dyDescent="0.35">
      <c r="A46" s="85" t="s">
        <v>118</v>
      </c>
      <c r="B46" s="24"/>
      <c r="C46" s="53"/>
      <c r="D46" s="53"/>
      <c r="E46" s="175" t="s">
        <v>129</v>
      </c>
      <c r="F46" s="176"/>
      <c r="G46" s="176"/>
      <c r="H46" s="176"/>
      <c r="I46" s="176"/>
      <c r="J46" s="176"/>
      <c r="K46" s="177"/>
      <c r="L46" s="88"/>
      <c r="M46" s="56"/>
      <c r="N46" s="24"/>
    </row>
    <row r="47" spans="1:14" ht="10" customHeight="1" thickBot="1" x14ac:dyDescent="0.4">
      <c r="A47" s="49"/>
      <c r="B47" s="24"/>
      <c r="C47" s="53"/>
      <c r="D47" s="53"/>
      <c r="E47" s="86"/>
      <c r="F47" s="86"/>
      <c r="G47" s="86"/>
      <c r="H47" s="86"/>
      <c r="I47" s="86"/>
      <c r="J47" s="86"/>
      <c r="K47" s="171"/>
      <c r="L47" s="172"/>
      <c r="M47" s="56"/>
      <c r="N47" s="24"/>
    </row>
    <row r="48" spans="1:14" s="7" customFormat="1" ht="18" customHeight="1" thickBot="1" x14ac:dyDescent="0.4">
      <c r="A48" s="64"/>
      <c r="B48" s="48"/>
      <c r="C48" s="65"/>
      <c r="D48" s="168" t="s">
        <v>113</v>
      </c>
      <c r="E48" s="169"/>
      <c r="F48" s="169"/>
      <c r="G48" s="169"/>
      <c r="H48" s="169"/>
      <c r="I48" s="169"/>
      <c r="J48" s="169"/>
      <c r="K48" s="169"/>
      <c r="L48" s="170"/>
      <c r="M48" s="66"/>
      <c r="N48" s="48"/>
    </row>
    <row r="49" spans="1:14" ht="15" thickBot="1" x14ac:dyDescent="0.4">
      <c r="A49" s="49"/>
      <c r="B49" s="24"/>
      <c r="C49" s="61"/>
      <c r="D49" s="50"/>
      <c r="E49" s="50"/>
      <c r="F49" s="50"/>
      <c r="G49" s="50"/>
      <c r="H49" s="50"/>
      <c r="I49" s="50"/>
      <c r="J49" s="50"/>
      <c r="K49" s="89" t="s">
        <v>1837</v>
      </c>
      <c r="L49" s="50"/>
      <c r="M49" s="62"/>
      <c r="N49" s="24"/>
    </row>
    <row r="53" spans="1:14" hidden="1" x14ac:dyDescent="0.35">
      <c r="D53" t="s">
        <v>79</v>
      </c>
    </row>
    <row r="54" spans="1:14" hidden="1" x14ac:dyDescent="0.35">
      <c r="D54" t="s">
        <v>80</v>
      </c>
    </row>
  </sheetData>
  <sheetProtection algorithmName="SHA-512" hashValue="5Pl48xr67RGi5NytmJ2x6iXl0CpR17x8La4GicfzF+Y27K0crpt9NrPA+EQy5GDQVzVquTv1Kc6jO3vCJC8EWw==" saltValue="Ypn67WpcLaRinbyyjIWbfg==" spinCount="100000" sheet="1" objects="1" scenarios="1"/>
  <mergeCells count="37">
    <mergeCell ref="B1:XFD1"/>
    <mergeCell ref="K32:L32"/>
    <mergeCell ref="K34:L34"/>
    <mergeCell ref="K36:L36"/>
    <mergeCell ref="K37:L37"/>
    <mergeCell ref="I9:L9"/>
    <mergeCell ref="J14:K14"/>
    <mergeCell ref="J15:K15"/>
    <mergeCell ref="D4:L4"/>
    <mergeCell ref="D9:G9"/>
    <mergeCell ref="D6:L6"/>
    <mergeCell ref="D7:L7"/>
    <mergeCell ref="J16:L16"/>
    <mergeCell ref="D20:L20"/>
    <mergeCell ref="D34:H34"/>
    <mergeCell ref="D36:H36"/>
    <mergeCell ref="D48:L48"/>
    <mergeCell ref="K47:L47"/>
    <mergeCell ref="E39:K39"/>
    <mergeCell ref="E42:K42"/>
    <mergeCell ref="E45:K45"/>
    <mergeCell ref="E40:K40"/>
    <mergeCell ref="E43:K43"/>
    <mergeCell ref="E46:K46"/>
    <mergeCell ref="B2:N2"/>
    <mergeCell ref="D32:H32"/>
    <mergeCell ref="K21:L21"/>
    <mergeCell ref="K22:L22"/>
    <mergeCell ref="K24:L24"/>
    <mergeCell ref="K26:L26"/>
    <mergeCell ref="K28:L28"/>
    <mergeCell ref="K30:L30"/>
    <mergeCell ref="D22:H22"/>
    <mergeCell ref="D24:H24"/>
    <mergeCell ref="D26:H26"/>
    <mergeCell ref="D28:H28"/>
    <mergeCell ref="D30:H30"/>
  </mergeCells>
  <dataValidations count="5">
    <dataValidation type="list" allowBlank="1" showInputMessage="1" showErrorMessage="1" sqref="J22" xr:uid="{E53466E5-38FD-4775-AC9B-7CD3BF0A474A}">
      <formula1>"0-5,5-12,12+"</formula1>
    </dataValidation>
    <dataValidation type="list" allowBlank="1" showInputMessage="1" showErrorMessage="1" sqref="J24" xr:uid="{A31C77C3-165A-4A11-9B4D-9875E3A935AB}">
      <formula1>"0-3,3-8,8+"</formula1>
    </dataValidation>
    <dataValidation type="list" allowBlank="1" showInputMessage="1" showErrorMessage="1" sqref="J30" xr:uid="{73CD110C-7746-4881-88E7-48E5458971DF}">
      <formula1>"Sand,Sand/Clay,Rock"</formula1>
    </dataValidation>
    <dataValidation type="list" allowBlank="1" showInputMessage="1" showErrorMessage="1" sqref="J32 J34" xr:uid="{F4B59132-D699-4C08-B219-FC523602CC69}">
      <formula1>"0-4,4-8,8+"</formula1>
    </dataValidation>
    <dataValidation type="list" allowBlank="1" showInputMessage="1" showErrorMessage="1" sqref="J36" xr:uid="{59D651B5-A75E-4650-A87A-E2C1651A1F27}">
      <formula1>"Poor, Fair, Good, Excellent"</formula1>
    </dataValidation>
  </dataValidations>
  <hyperlinks>
    <hyperlink ref="K22" location="WT!A1" display="Water Table Info" xr:uid="{A7B26308-B2D6-4660-BF68-8E4555F33920}"/>
    <hyperlink ref="K22:L22" location="'UserGuide-Categories'!A4" tooltip="Click here to learn more about this category." display="Water Table User Guide" xr:uid="{5B7BA88E-93F2-4703-BB13-2259C689F92D}"/>
    <hyperlink ref="D7" location="'UserGuide-Intro'!A1" display="Click here for more information on the background and development of this model." xr:uid="{DDB83AE2-FA78-42D8-B5FD-D5D1E91270BB}"/>
    <hyperlink ref="D48:L48" location="Output!D3" display="CLICK HERE TO REVIEW YOUR OUTPUT REPORT AND PROJECT SUMMARY" xr:uid="{B5A8DCB6-DAA2-47F6-B4D2-298D33DAABD2}"/>
    <hyperlink ref="K30" location="WT!A1" display="Water Table Info" xr:uid="{1D885E47-B513-49AB-AB9F-7062DF51D3AB}"/>
    <hyperlink ref="K30:L30" location="'UserGuide-Categories'!A35" tooltip="Click here to learn more about this category." display="Soil Type User Guide" xr:uid="{7B750AE5-AC3F-40B9-990C-7E82B801F9E7}"/>
    <hyperlink ref="K24" location="WT!A1" display="Water Table Info" xr:uid="{38426D16-5F38-47BB-8280-0347D1085072}"/>
    <hyperlink ref="K24:L24" location="'UserGuide-Categories'!A13" tooltip="Click here to learn more about this category." display="Open ROW or Corridor User Guide" xr:uid="{1BF97132-7B5A-410D-A1CF-459FF0085593}"/>
    <hyperlink ref="K26" location="WT!A1" display="Water Table Info" xr:uid="{4B2407CA-1EFE-4977-AF30-6EA25F8E269A}"/>
    <hyperlink ref="K26:L26" location="'UserGuide-Categories'!A17" tooltip="Click here to learn more about this category." display="Density of Development User Guide" xr:uid="{6E5F224C-78AA-45B8-BA3F-ABA475F683A4}"/>
    <hyperlink ref="K28" location="WT!A1" display="Water Table Info" xr:uid="{D649FFC1-816C-4D2F-B4CC-EE6889B3B66E}"/>
    <hyperlink ref="K28:L28" location="'UserGuide-Categories'!A25" tooltip="Click here to learn more about this category." display="Neighborhood Characteristic User Guide" xr:uid="{87111205-E8EC-4397-9B42-345534B59434}"/>
    <hyperlink ref="K32" location="WT!A1" display="Water Table Info" xr:uid="{4016FF34-5E15-4377-9F88-617DB527A2C3}"/>
    <hyperlink ref="K32:L32" location="'UserGuide-Categories'!A43" tooltip="Click here to learn more about this category." display="Depth to Hard Rock User Guide" xr:uid="{0DA367BF-616D-410B-9E66-7351F23BCB41}"/>
    <hyperlink ref="K34" location="WT!A1" display="Water Table Info" xr:uid="{0D97C30E-85A9-446A-8B29-DCBA23CD192B}"/>
    <hyperlink ref="K34:L34" location="'UserGuide-Categories'!A46" tooltip="Click here to learn more about this category." display="Depth to Lime Stone User Guide" xr:uid="{24FE3813-0835-4D75-B8BA-96B414687C58}"/>
    <hyperlink ref="K36" location="WT!A1" display="Water Table Info" xr:uid="{1C69A80A-4AFA-48ED-A352-542121E4A426}"/>
    <hyperlink ref="K36:L36" location="'UserGuide-Categories'!A49" tooltip="Click here to learn more about this category." display="Condition of Gravity Sewer User Guide" xr:uid="{68660825-82A5-4929-A435-3E9B47EABFE7}"/>
    <hyperlink ref="B2:N2" location="'Release Notes'!A1" display="CLICK HERE FOR RELEASE NOTES" xr:uid="{ACEAF39F-1B0E-4304-8517-3DAEE5297ADA}"/>
  </hyperlinks>
  <printOptions horizontalCentered="1"/>
  <pageMargins left="0.25" right="0.25" top="0.5" bottom="0.5" header="0.3" footer="0.3"/>
  <pageSetup scale="83" orientation="portrait" r:id="rId1"/>
  <headerFooter>
    <oddHeader xml:space="preserve">&amp;C&amp;"-,Bold"&amp;9&amp;KFF0000The current version of the tool is a beta version and for demonstration purposes only.  While the information in the tool is accurate it is not comprehensive.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A31F6DF0-CFAD-46A7-80C7-248D6C3E7074}">
          <x14:formula1>
            <xm:f>Calcs!$D$26:$D$30</xm:f>
          </x14:formula1>
          <xm:sqref>J26</xm:sqref>
        </x14:dataValidation>
        <x14:dataValidation type="list" allowBlank="1" showInputMessage="1" showErrorMessage="1" xr:uid="{B4B68360-9AAA-4F52-8398-50604381476A}">
          <x14:formula1>
            <xm:f>Calcs!$D$31:$D$34</xm:f>
          </x14:formula1>
          <xm:sqref>J28</xm:sqref>
        </x14:dataValidation>
        <x14:dataValidation type="list" allowBlank="1" showInputMessage="1" showErrorMessage="1" xr:uid="{AB4AD533-442E-467A-9693-5F8BA382AFAE}">
          <x14:formula1>
            <xm:f>AnswerSources!$B$13:$B$15</xm:f>
          </x14:formula1>
          <xm:sqref>E46:K46</xm:sqref>
        </x14:dataValidation>
        <x14:dataValidation type="list" allowBlank="1" showInputMessage="1" showErrorMessage="1" xr:uid="{B1AA1D1B-6530-4DDA-8C8B-77E6E670EBBD}">
          <x14:formula1>
            <xm:f>AnswerSources!$B$3:$B$5</xm:f>
          </x14:formula1>
          <xm:sqref>E40:K40</xm:sqref>
        </x14:dataValidation>
        <x14:dataValidation type="list" allowBlank="1" showInputMessage="1" showErrorMessage="1" xr:uid="{4C40DB0D-FC4E-4692-BAC0-F22130D6F4D1}">
          <x14:formula1>
            <xm:f>AnswerSources!$B$8:$B$10</xm:f>
          </x14:formula1>
          <xm:sqref>E43:K43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DCE4-8379-4479-88E9-1FB60C70A646}">
  <sheetPr codeName="Sheet3"/>
  <dimension ref="A1:DT108"/>
  <sheetViews>
    <sheetView zoomScale="70" zoomScaleNormal="70" workbookViewId="0">
      <pane xSplit="6" ySplit="6" topLeftCell="G54" activePane="bottomRight" state="frozen"/>
      <selection pane="topRight" activeCell="G1" sqref="G1"/>
      <selection pane="bottomLeft" activeCell="A7" sqref="A7"/>
      <selection pane="bottomRight" activeCell="H64" sqref="H64"/>
    </sheetView>
  </sheetViews>
  <sheetFormatPr defaultRowHeight="14.5" x14ac:dyDescent="0.35"/>
  <cols>
    <col min="1" max="1" width="8.7265625" style="40"/>
    <col min="2" max="2" width="17.6328125" style="40" customWidth="1"/>
    <col min="3" max="3" width="8.7265625" style="40"/>
    <col min="4" max="4" width="10.7265625" style="40" customWidth="1"/>
    <col min="5" max="5" width="8.7265625" style="40"/>
    <col min="6" max="6" width="9.90625" style="40" customWidth="1"/>
    <col min="7" max="116" width="8.6328125" style="40" customWidth="1"/>
    <col min="117" max="117" width="8.7265625" style="40"/>
    <col min="118" max="118" width="31.1796875" style="40" customWidth="1"/>
    <col min="119" max="16384" width="8.7265625" style="40"/>
  </cols>
  <sheetData>
    <row r="1" spans="2:124" x14ac:dyDescent="0.35">
      <c r="G1" s="40" t="s">
        <v>241</v>
      </c>
      <c r="H1" s="40" t="s">
        <v>241</v>
      </c>
      <c r="I1" s="40" t="s">
        <v>241</v>
      </c>
      <c r="J1" s="40" t="s">
        <v>242</v>
      </c>
      <c r="K1" s="40" t="s">
        <v>242</v>
      </c>
      <c r="L1" s="40" t="s">
        <v>242</v>
      </c>
      <c r="M1" s="40" t="s">
        <v>6</v>
      </c>
      <c r="N1" s="40" t="s">
        <v>6</v>
      </c>
      <c r="O1" s="40" t="s">
        <v>6</v>
      </c>
      <c r="P1" s="40" t="s">
        <v>31</v>
      </c>
      <c r="Q1" s="40" t="s">
        <v>31</v>
      </c>
      <c r="R1" s="40" t="s">
        <v>31</v>
      </c>
      <c r="S1" s="40" t="s">
        <v>33</v>
      </c>
      <c r="T1" s="40" t="s">
        <v>33</v>
      </c>
      <c r="U1" s="40" t="s">
        <v>33</v>
      </c>
      <c r="V1" s="40" t="s">
        <v>243</v>
      </c>
      <c r="W1" s="40" t="s">
        <v>243</v>
      </c>
      <c r="X1" s="40" t="s">
        <v>243</v>
      </c>
      <c r="Y1" s="40" t="s">
        <v>243</v>
      </c>
      <c r="Z1" s="40" t="s">
        <v>36</v>
      </c>
      <c r="AA1" s="40" t="s">
        <v>36</v>
      </c>
      <c r="AB1" s="40" t="s">
        <v>36</v>
      </c>
      <c r="AC1" s="40" t="s">
        <v>36</v>
      </c>
      <c r="AD1" s="40" t="s">
        <v>36</v>
      </c>
      <c r="AE1" s="40" t="s">
        <v>244</v>
      </c>
      <c r="AF1" s="40" t="s">
        <v>244</v>
      </c>
      <c r="AG1" s="40" t="s">
        <v>244</v>
      </c>
      <c r="AH1" s="40" t="s">
        <v>244</v>
      </c>
      <c r="AI1" s="130" t="s">
        <v>241</v>
      </c>
      <c r="AJ1" s="40" t="s">
        <v>241</v>
      </c>
      <c r="AK1" s="40" t="s">
        <v>241</v>
      </c>
      <c r="AL1" s="40" t="s">
        <v>242</v>
      </c>
      <c r="AM1" s="40" t="s">
        <v>242</v>
      </c>
      <c r="AN1" s="40" t="s">
        <v>242</v>
      </c>
      <c r="AO1" s="40" t="s">
        <v>6</v>
      </c>
      <c r="AP1" s="40" t="s">
        <v>6</v>
      </c>
      <c r="AQ1" s="40" t="s">
        <v>6</v>
      </c>
      <c r="AR1" s="40" t="s">
        <v>31</v>
      </c>
      <c r="AS1" s="40" t="s">
        <v>31</v>
      </c>
      <c r="AT1" s="40" t="s">
        <v>31</v>
      </c>
      <c r="AU1" s="40" t="s">
        <v>33</v>
      </c>
      <c r="AV1" s="40" t="s">
        <v>33</v>
      </c>
      <c r="AW1" s="40" t="s">
        <v>33</v>
      </c>
      <c r="AX1" s="40" t="s">
        <v>243</v>
      </c>
      <c r="AY1" s="40" t="s">
        <v>243</v>
      </c>
      <c r="AZ1" s="40" t="s">
        <v>243</v>
      </c>
      <c r="BA1" s="40" t="s">
        <v>243</v>
      </c>
      <c r="BB1" s="40" t="s">
        <v>36</v>
      </c>
      <c r="BC1" s="40" t="s">
        <v>36</v>
      </c>
      <c r="BD1" s="40" t="s">
        <v>36</v>
      </c>
      <c r="BE1" s="40" t="s">
        <v>36</v>
      </c>
      <c r="BF1" s="40" t="s">
        <v>36</v>
      </c>
      <c r="BG1" s="40" t="s">
        <v>244</v>
      </c>
      <c r="BH1" s="40" t="s">
        <v>244</v>
      </c>
      <c r="BI1" s="40" t="s">
        <v>244</v>
      </c>
      <c r="BJ1" s="40" t="s">
        <v>244</v>
      </c>
      <c r="BK1" s="130" t="s">
        <v>241</v>
      </c>
      <c r="BL1" s="40" t="s">
        <v>241</v>
      </c>
      <c r="BM1" s="40" t="s">
        <v>241</v>
      </c>
      <c r="BN1" s="40" t="s">
        <v>242</v>
      </c>
      <c r="BO1" s="40" t="s">
        <v>242</v>
      </c>
      <c r="BP1" s="40" t="s">
        <v>242</v>
      </c>
      <c r="BQ1" s="40" t="s">
        <v>6</v>
      </c>
      <c r="BR1" s="40" t="s">
        <v>6</v>
      </c>
      <c r="BS1" s="40" t="s">
        <v>6</v>
      </c>
      <c r="BT1" s="40" t="s">
        <v>31</v>
      </c>
      <c r="BU1" s="40" t="s">
        <v>31</v>
      </c>
      <c r="BV1" s="40" t="s">
        <v>31</v>
      </c>
      <c r="BW1" s="40" t="s">
        <v>33</v>
      </c>
      <c r="BX1" s="40" t="s">
        <v>33</v>
      </c>
      <c r="BY1" s="40" t="s">
        <v>33</v>
      </c>
      <c r="BZ1" s="40" t="s">
        <v>243</v>
      </c>
      <c r="CA1" s="40" t="s">
        <v>243</v>
      </c>
      <c r="CB1" s="40" t="s">
        <v>243</v>
      </c>
      <c r="CC1" s="40" t="s">
        <v>243</v>
      </c>
      <c r="CD1" s="40" t="s">
        <v>36</v>
      </c>
      <c r="CE1" s="40" t="s">
        <v>36</v>
      </c>
      <c r="CF1" s="40" t="s">
        <v>36</v>
      </c>
      <c r="CG1" s="40" t="s">
        <v>36</v>
      </c>
      <c r="CH1" s="40" t="s">
        <v>36</v>
      </c>
      <c r="CI1" s="40" t="s">
        <v>244</v>
      </c>
      <c r="CJ1" s="40" t="s">
        <v>244</v>
      </c>
      <c r="CK1" s="40" t="s">
        <v>244</v>
      </c>
      <c r="CL1" s="40" t="s">
        <v>244</v>
      </c>
    </row>
    <row r="2" spans="2:124" x14ac:dyDescent="0.35">
      <c r="G2" s="90" t="s">
        <v>70</v>
      </c>
      <c r="H2" s="90" t="s">
        <v>70</v>
      </c>
      <c r="I2" s="90" t="s">
        <v>70</v>
      </c>
      <c r="J2" s="90" t="s">
        <v>70</v>
      </c>
      <c r="K2" s="90" t="s">
        <v>70</v>
      </c>
      <c r="L2" s="90" t="s">
        <v>70</v>
      </c>
      <c r="M2" s="90" t="s">
        <v>70</v>
      </c>
      <c r="N2" s="90" t="s">
        <v>70</v>
      </c>
      <c r="O2" s="90" t="s">
        <v>70</v>
      </c>
      <c r="P2" s="90" t="s">
        <v>70</v>
      </c>
      <c r="Q2" s="90" t="s">
        <v>70</v>
      </c>
      <c r="R2" s="90" t="s">
        <v>70</v>
      </c>
      <c r="S2" s="90" t="s">
        <v>70</v>
      </c>
      <c r="T2" s="90" t="s">
        <v>70</v>
      </c>
      <c r="U2" s="90" t="s">
        <v>70</v>
      </c>
      <c r="V2" s="90" t="s">
        <v>70</v>
      </c>
      <c r="W2" s="90" t="s">
        <v>70</v>
      </c>
      <c r="X2" s="90" t="s">
        <v>70</v>
      </c>
      <c r="Y2" s="90" t="s">
        <v>70</v>
      </c>
      <c r="Z2" s="90" t="s">
        <v>70</v>
      </c>
      <c r="AA2" s="90" t="s">
        <v>70</v>
      </c>
      <c r="AB2" s="90" t="s">
        <v>70</v>
      </c>
      <c r="AC2" s="90" t="s">
        <v>70</v>
      </c>
      <c r="AD2" s="90" t="s">
        <v>70</v>
      </c>
      <c r="AE2" s="90" t="s">
        <v>70</v>
      </c>
      <c r="AF2" s="90" t="s">
        <v>70</v>
      </c>
      <c r="AG2" s="90" t="s">
        <v>70</v>
      </c>
      <c r="AH2" s="90" t="s">
        <v>70</v>
      </c>
      <c r="AI2" s="131" t="s">
        <v>71</v>
      </c>
      <c r="AJ2" s="90" t="s">
        <v>71</v>
      </c>
      <c r="AK2" s="90" t="s">
        <v>71</v>
      </c>
      <c r="AL2" s="90" t="s">
        <v>71</v>
      </c>
      <c r="AM2" s="90" t="s">
        <v>71</v>
      </c>
      <c r="AN2" s="90" t="s">
        <v>71</v>
      </c>
      <c r="AO2" s="90" t="s">
        <v>71</v>
      </c>
      <c r="AP2" s="90" t="s">
        <v>71</v>
      </c>
      <c r="AQ2" s="90" t="s">
        <v>71</v>
      </c>
      <c r="AR2" s="90" t="s">
        <v>71</v>
      </c>
      <c r="AS2" s="90" t="s">
        <v>71</v>
      </c>
      <c r="AT2" s="90" t="s">
        <v>71</v>
      </c>
      <c r="AU2" s="90" t="s">
        <v>71</v>
      </c>
      <c r="AV2" s="90" t="s">
        <v>71</v>
      </c>
      <c r="AW2" s="90" t="s">
        <v>71</v>
      </c>
      <c r="AX2" s="90" t="s">
        <v>71</v>
      </c>
      <c r="AY2" s="90" t="s">
        <v>71</v>
      </c>
      <c r="AZ2" s="90" t="s">
        <v>71</v>
      </c>
      <c r="BA2" s="90" t="s">
        <v>71</v>
      </c>
      <c r="BB2" s="90" t="s">
        <v>71</v>
      </c>
      <c r="BC2" s="90" t="s">
        <v>71</v>
      </c>
      <c r="BD2" s="90" t="s">
        <v>71</v>
      </c>
      <c r="BE2" s="90" t="s">
        <v>71</v>
      </c>
      <c r="BF2" s="90" t="s">
        <v>71</v>
      </c>
      <c r="BG2" s="90" t="s">
        <v>71</v>
      </c>
      <c r="BH2" s="90" t="s">
        <v>71</v>
      </c>
      <c r="BI2" s="90" t="s">
        <v>71</v>
      </c>
      <c r="BJ2" s="90" t="s">
        <v>71</v>
      </c>
      <c r="BK2" s="131" t="s">
        <v>72</v>
      </c>
      <c r="BL2" s="90" t="s">
        <v>72</v>
      </c>
      <c r="BM2" s="90" t="s">
        <v>72</v>
      </c>
      <c r="BN2" s="90" t="s">
        <v>72</v>
      </c>
      <c r="BO2" s="90" t="s">
        <v>72</v>
      </c>
      <c r="BP2" s="90" t="s">
        <v>72</v>
      </c>
      <c r="BQ2" s="90" t="s">
        <v>72</v>
      </c>
      <c r="BR2" s="90" t="s">
        <v>72</v>
      </c>
      <c r="BS2" s="90" t="s">
        <v>72</v>
      </c>
      <c r="BT2" s="90" t="s">
        <v>72</v>
      </c>
      <c r="BU2" s="90" t="s">
        <v>72</v>
      </c>
      <c r="BV2" s="90" t="s">
        <v>72</v>
      </c>
      <c r="BW2" s="90" t="s">
        <v>72</v>
      </c>
      <c r="BX2" s="90" t="s">
        <v>72</v>
      </c>
      <c r="BY2" s="90" t="s">
        <v>72</v>
      </c>
      <c r="BZ2" s="90" t="s">
        <v>72</v>
      </c>
      <c r="CA2" s="90" t="s">
        <v>72</v>
      </c>
      <c r="CB2" s="90" t="s">
        <v>72</v>
      </c>
      <c r="CC2" s="90" t="s">
        <v>72</v>
      </c>
      <c r="CD2" s="90" t="s">
        <v>72</v>
      </c>
      <c r="CE2" s="90" t="s">
        <v>72</v>
      </c>
      <c r="CF2" s="90" t="s">
        <v>72</v>
      </c>
      <c r="CG2" s="90" t="s">
        <v>72</v>
      </c>
      <c r="CH2" s="90" t="s">
        <v>72</v>
      </c>
      <c r="CI2" s="90" t="s">
        <v>72</v>
      </c>
      <c r="CJ2" s="90" t="s">
        <v>72</v>
      </c>
      <c r="CK2" s="90" t="s">
        <v>72</v>
      </c>
      <c r="CL2" s="90" t="s">
        <v>72</v>
      </c>
      <c r="CM2" s="90"/>
    </row>
    <row r="3" spans="2:124" x14ac:dyDescent="0.35">
      <c r="G3" s="91" t="s">
        <v>7</v>
      </c>
      <c r="H3" s="91" t="s">
        <v>7</v>
      </c>
      <c r="I3" s="91" t="s">
        <v>7</v>
      </c>
      <c r="J3" s="91" t="s">
        <v>14</v>
      </c>
      <c r="K3" s="91" t="s">
        <v>14</v>
      </c>
      <c r="L3" s="91" t="s">
        <v>14</v>
      </c>
      <c r="M3" s="91" t="s">
        <v>15</v>
      </c>
      <c r="N3" s="91" t="s">
        <v>15</v>
      </c>
      <c r="O3" s="91" t="s">
        <v>15</v>
      </c>
      <c r="P3" s="91" t="s">
        <v>32</v>
      </c>
      <c r="Q3" s="91" t="s">
        <v>32</v>
      </c>
      <c r="R3" s="91" t="s">
        <v>32</v>
      </c>
      <c r="S3" s="91" t="s">
        <v>34</v>
      </c>
      <c r="T3" s="91" t="s">
        <v>34</v>
      </c>
      <c r="U3" s="91" t="s">
        <v>34</v>
      </c>
      <c r="V3" s="91" t="s">
        <v>38</v>
      </c>
      <c r="W3" s="91" t="s">
        <v>38</v>
      </c>
      <c r="X3" s="91" t="s">
        <v>38</v>
      </c>
      <c r="Y3" s="91" t="s">
        <v>38</v>
      </c>
      <c r="Z3" s="91" t="s">
        <v>37</v>
      </c>
      <c r="AA3" s="91" t="s">
        <v>37</v>
      </c>
      <c r="AB3" s="91" t="s">
        <v>37</v>
      </c>
      <c r="AC3" s="91" t="s">
        <v>37</v>
      </c>
      <c r="AD3" s="91" t="s">
        <v>37</v>
      </c>
      <c r="AE3" s="91" t="s">
        <v>40</v>
      </c>
      <c r="AF3" s="91" t="s">
        <v>40</v>
      </c>
      <c r="AG3" s="91" t="s">
        <v>40</v>
      </c>
      <c r="AH3" s="91" t="s">
        <v>40</v>
      </c>
      <c r="AI3" s="132" t="s">
        <v>7</v>
      </c>
      <c r="AJ3" s="91" t="s">
        <v>7</v>
      </c>
      <c r="AK3" s="91" t="s">
        <v>7</v>
      </c>
      <c r="AL3" s="91" t="s">
        <v>14</v>
      </c>
      <c r="AM3" s="91" t="s">
        <v>14</v>
      </c>
      <c r="AN3" s="91" t="s">
        <v>14</v>
      </c>
      <c r="AO3" s="91" t="s">
        <v>15</v>
      </c>
      <c r="AP3" s="91" t="s">
        <v>15</v>
      </c>
      <c r="AQ3" s="91" t="s">
        <v>15</v>
      </c>
      <c r="AR3" s="91" t="s">
        <v>32</v>
      </c>
      <c r="AS3" s="91" t="s">
        <v>32</v>
      </c>
      <c r="AT3" s="91" t="s">
        <v>32</v>
      </c>
      <c r="AU3" s="91" t="s">
        <v>34</v>
      </c>
      <c r="AV3" s="91" t="s">
        <v>34</v>
      </c>
      <c r="AW3" s="91" t="s">
        <v>34</v>
      </c>
      <c r="AX3" s="91" t="s">
        <v>38</v>
      </c>
      <c r="AY3" s="91" t="s">
        <v>38</v>
      </c>
      <c r="AZ3" s="91" t="s">
        <v>38</v>
      </c>
      <c r="BA3" s="91" t="s">
        <v>38</v>
      </c>
      <c r="BB3" s="91" t="s">
        <v>37</v>
      </c>
      <c r="BC3" s="91" t="s">
        <v>37</v>
      </c>
      <c r="BD3" s="91" t="s">
        <v>37</v>
      </c>
      <c r="BE3" s="91" t="s">
        <v>37</v>
      </c>
      <c r="BF3" s="91" t="s">
        <v>37</v>
      </c>
      <c r="BG3" s="91" t="s">
        <v>40</v>
      </c>
      <c r="BH3" s="91" t="s">
        <v>40</v>
      </c>
      <c r="BI3" s="91" t="s">
        <v>40</v>
      </c>
      <c r="BJ3" s="91" t="s">
        <v>40</v>
      </c>
      <c r="BK3" s="132" t="s">
        <v>7</v>
      </c>
      <c r="BL3" s="91" t="s">
        <v>7</v>
      </c>
      <c r="BM3" s="91" t="s">
        <v>7</v>
      </c>
      <c r="BN3" s="91" t="s">
        <v>14</v>
      </c>
      <c r="BO3" s="91" t="s">
        <v>14</v>
      </c>
      <c r="BP3" s="91" t="s">
        <v>14</v>
      </c>
      <c r="BQ3" s="91" t="s">
        <v>15</v>
      </c>
      <c r="BR3" s="91" t="s">
        <v>15</v>
      </c>
      <c r="BS3" s="91" t="s">
        <v>15</v>
      </c>
      <c r="BT3" s="91" t="s">
        <v>32</v>
      </c>
      <c r="BU3" s="91" t="s">
        <v>32</v>
      </c>
      <c r="BV3" s="91" t="s">
        <v>32</v>
      </c>
      <c r="BW3" s="91" t="s">
        <v>34</v>
      </c>
      <c r="BX3" s="91" t="s">
        <v>34</v>
      </c>
      <c r="BY3" s="91" t="s">
        <v>34</v>
      </c>
      <c r="BZ3" s="91" t="s">
        <v>38</v>
      </c>
      <c r="CA3" s="91" t="s">
        <v>38</v>
      </c>
      <c r="CB3" s="91" t="s">
        <v>38</v>
      </c>
      <c r="CC3" s="91" t="s">
        <v>38</v>
      </c>
      <c r="CD3" s="91" t="s">
        <v>37</v>
      </c>
      <c r="CE3" s="91" t="s">
        <v>37</v>
      </c>
      <c r="CF3" s="91" t="s">
        <v>37</v>
      </c>
      <c r="CG3" s="91" t="s">
        <v>37</v>
      </c>
      <c r="CH3" s="91" t="s">
        <v>37</v>
      </c>
      <c r="CI3" s="91" t="s">
        <v>40</v>
      </c>
      <c r="CJ3" s="91" t="s">
        <v>40</v>
      </c>
      <c r="CK3" s="91" t="s">
        <v>40</v>
      </c>
      <c r="CL3" s="91" t="s">
        <v>40</v>
      </c>
      <c r="CM3" s="91"/>
    </row>
    <row r="4" spans="2:124" x14ac:dyDescent="0.35">
      <c r="B4" s="92" t="s">
        <v>1</v>
      </c>
      <c r="C4" s="92" t="s">
        <v>2</v>
      </c>
      <c r="D4" s="92" t="s">
        <v>3</v>
      </c>
      <c r="E4" s="93" t="s">
        <v>4</v>
      </c>
      <c r="F4" s="94" t="s">
        <v>8</v>
      </c>
      <c r="G4" s="92" t="s">
        <v>16</v>
      </c>
      <c r="H4" s="92" t="s">
        <v>16</v>
      </c>
      <c r="I4" s="92" t="s">
        <v>16</v>
      </c>
      <c r="J4" s="92" t="s">
        <v>17</v>
      </c>
      <c r="K4" s="92" t="s">
        <v>17</v>
      </c>
      <c r="L4" s="92" t="s">
        <v>17</v>
      </c>
      <c r="M4" s="92" t="s">
        <v>18</v>
      </c>
      <c r="N4" s="92" t="s">
        <v>18</v>
      </c>
      <c r="O4" s="92" t="s">
        <v>18</v>
      </c>
      <c r="P4" s="92" t="s">
        <v>56</v>
      </c>
      <c r="Q4" s="92" t="s">
        <v>56</v>
      </c>
      <c r="R4" s="92" t="s">
        <v>56</v>
      </c>
      <c r="S4" s="92" t="s">
        <v>57</v>
      </c>
      <c r="T4" s="92" t="s">
        <v>57</v>
      </c>
      <c r="U4" s="92" t="s">
        <v>57</v>
      </c>
      <c r="V4" s="92" t="s">
        <v>58</v>
      </c>
      <c r="W4" s="92" t="s">
        <v>58</v>
      </c>
      <c r="X4" s="92" t="s">
        <v>58</v>
      </c>
      <c r="Y4" s="92" t="s">
        <v>58</v>
      </c>
      <c r="Z4" s="92" t="s">
        <v>59</v>
      </c>
      <c r="AA4" s="92" t="s">
        <v>59</v>
      </c>
      <c r="AB4" s="92" t="s">
        <v>59</v>
      </c>
      <c r="AC4" s="92" t="s">
        <v>59</v>
      </c>
      <c r="AD4" s="92" t="s">
        <v>59</v>
      </c>
      <c r="AE4" s="92" t="s">
        <v>60</v>
      </c>
      <c r="AF4" s="92" t="s">
        <v>60</v>
      </c>
      <c r="AG4" s="92" t="s">
        <v>60</v>
      </c>
      <c r="AH4" s="92" t="s">
        <v>60</v>
      </c>
      <c r="AI4" s="133" t="s">
        <v>16</v>
      </c>
      <c r="AJ4" s="92" t="s">
        <v>16</v>
      </c>
      <c r="AK4" s="92" t="s">
        <v>16</v>
      </c>
      <c r="AL4" s="92" t="s">
        <v>17</v>
      </c>
      <c r="AM4" s="92" t="s">
        <v>17</v>
      </c>
      <c r="AN4" s="92" t="s">
        <v>17</v>
      </c>
      <c r="AO4" s="92" t="s">
        <v>18</v>
      </c>
      <c r="AP4" s="92" t="s">
        <v>18</v>
      </c>
      <c r="AQ4" s="92" t="s">
        <v>18</v>
      </c>
      <c r="AR4" s="92" t="s">
        <v>56</v>
      </c>
      <c r="AS4" s="92" t="s">
        <v>56</v>
      </c>
      <c r="AT4" s="92" t="s">
        <v>56</v>
      </c>
      <c r="AU4" s="92" t="s">
        <v>57</v>
      </c>
      <c r="AV4" s="92" t="s">
        <v>57</v>
      </c>
      <c r="AW4" s="92" t="s">
        <v>57</v>
      </c>
      <c r="AX4" s="92" t="s">
        <v>58</v>
      </c>
      <c r="AY4" s="92" t="s">
        <v>58</v>
      </c>
      <c r="AZ4" s="92" t="s">
        <v>58</v>
      </c>
      <c r="BA4" s="92" t="s">
        <v>58</v>
      </c>
      <c r="BB4" s="92" t="s">
        <v>59</v>
      </c>
      <c r="BC4" s="92" t="s">
        <v>59</v>
      </c>
      <c r="BD4" s="92" t="s">
        <v>59</v>
      </c>
      <c r="BE4" s="92" t="s">
        <v>59</v>
      </c>
      <c r="BF4" s="92" t="s">
        <v>59</v>
      </c>
      <c r="BG4" s="92" t="s">
        <v>60</v>
      </c>
      <c r="BH4" s="92" t="s">
        <v>60</v>
      </c>
      <c r="BI4" s="92" t="s">
        <v>60</v>
      </c>
      <c r="BJ4" s="92" t="s">
        <v>60</v>
      </c>
      <c r="BK4" s="133" t="s">
        <v>16</v>
      </c>
      <c r="BL4" s="92" t="s">
        <v>16</v>
      </c>
      <c r="BM4" s="92" t="s">
        <v>16</v>
      </c>
      <c r="BN4" s="92" t="s">
        <v>17</v>
      </c>
      <c r="BO4" s="92" t="s">
        <v>17</v>
      </c>
      <c r="BP4" s="92" t="s">
        <v>17</v>
      </c>
      <c r="BQ4" s="92" t="s">
        <v>18</v>
      </c>
      <c r="BR4" s="92" t="s">
        <v>18</v>
      </c>
      <c r="BS4" s="92" t="s">
        <v>18</v>
      </c>
      <c r="BT4" s="92" t="s">
        <v>56</v>
      </c>
      <c r="BU4" s="92" t="s">
        <v>56</v>
      </c>
      <c r="BV4" s="92" t="s">
        <v>56</v>
      </c>
      <c r="BW4" s="92" t="s">
        <v>57</v>
      </c>
      <c r="BX4" s="92" t="s">
        <v>57</v>
      </c>
      <c r="BY4" s="92" t="s">
        <v>57</v>
      </c>
      <c r="BZ4" s="92" t="s">
        <v>58</v>
      </c>
      <c r="CA4" s="92" t="s">
        <v>58</v>
      </c>
      <c r="CB4" s="92" t="s">
        <v>58</v>
      </c>
      <c r="CC4" s="92" t="s">
        <v>58</v>
      </c>
      <c r="CD4" s="92" t="s">
        <v>59</v>
      </c>
      <c r="CE4" s="92" t="s">
        <v>59</v>
      </c>
      <c r="CF4" s="92" t="s">
        <v>59</v>
      </c>
      <c r="CG4" s="92" t="s">
        <v>59</v>
      </c>
      <c r="CH4" s="92" t="s">
        <v>59</v>
      </c>
      <c r="CI4" s="92" t="s">
        <v>60</v>
      </c>
      <c r="CJ4" s="92" t="s">
        <v>60</v>
      </c>
      <c r="CK4" s="92" t="s">
        <v>60</v>
      </c>
      <c r="CL4" s="92" t="s">
        <v>60</v>
      </c>
      <c r="CM4" s="93"/>
      <c r="DQ4" s="93"/>
      <c r="DR4" s="93"/>
      <c r="DS4" s="93"/>
      <c r="DT4" s="93"/>
    </row>
    <row r="5" spans="2:124" x14ac:dyDescent="0.35">
      <c r="B5" s="92"/>
      <c r="C5" s="92"/>
      <c r="D5" s="92"/>
      <c r="E5" s="93"/>
      <c r="F5" s="94"/>
      <c r="G5" s="95" t="s">
        <v>153</v>
      </c>
      <c r="H5" s="95" t="s">
        <v>154</v>
      </c>
      <c r="I5" s="95" t="s">
        <v>12</v>
      </c>
      <c r="J5" s="96" t="s">
        <v>20</v>
      </c>
      <c r="K5" s="96" t="s">
        <v>22</v>
      </c>
      <c r="L5" s="96" t="s">
        <v>21</v>
      </c>
      <c r="M5" s="95" t="s">
        <v>23</v>
      </c>
      <c r="N5" s="95" t="s">
        <v>24</v>
      </c>
      <c r="O5" s="95" t="s">
        <v>25</v>
      </c>
      <c r="P5" s="95" t="s">
        <v>54</v>
      </c>
      <c r="Q5" s="95" t="s">
        <v>55</v>
      </c>
      <c r="R5" s="95" t="s">
        <v>21</v>
      </c>
      <c r="S5" s="95" t="s">
        <v>54</v>
      </c>
      <c r="T5" s="95" t="s">
        <v>55</v>
      </c>
      <c r="U5" s="95" t="s">
        <v>21</v>
      </c>
      <c r="V5" s="95" t="s">
        <v>41</v>
      </c>
      <c r="W5" s="95" t="s">
        <v>42</v>
      </c>
      <c r="X5" s="95" t="s">
        <v>43</v>
      </c>
      <c r="Y5" s="95" t="s">
        <v>44</v>
      </c>
      <c r="Z5" s="95" t="s">
        <v>45</v>
      </c>
      <c r="AA5" s="95" t="s">
        <v>46</v>
      </c>
      <c r="AB5" s="95" t="s">
        <v>47</v>
      </c>
      <c r="AC5" s="95" t="s">
        <v>48</v>
      </c>
      <c r="AD5" s="95" t="s">
        <v>49</v>
      </c>
      <c r="AE5" s="95" t="s">
        <v>50</v>
      </c>
      <c r="AF5" s="95" t="s">
        <v>51</v>
      </c>
      <c r="AG5" s="95" t="s">
        <v>52</v>
      </c>
      <c r="AH5" s="95" t="s">
        <v>53</v>
      </c>
      <c r="AI5" s="134" t="s">
        <v>153</v>
      </c>
      <c r="AJ5" s="95" t="s">
        <v>154</v>
      </c>
      <c r="AK5" s="95" t="s">
        <v>12</v>
      </c>
      <c r="AL5" s="96" t="s">
        <v>20</v>
      </c>
      <c r="AM5" s="96" t="s">
        <v>22</v>
      </c>
      <c r="AN5" s="96" t="s">
        <v>21</v>
      </c>
      <c r="AO5" s="95" t="s">
        <v>23</v>
      </c>
      <c r="AP5" s="95" t="s">
        <v>24</v>
      </c>
      <c r="AQ5" s="95" t="s">
        <v>25</v>
      </c>
      <c r="AR5" s="95" t="s">
        <v>54</v>
      </c>
      <c r="AS5" s="95" t="s">
        <v>55</v>
      </c>
      <c r="AT5" s="95" t="s">
        <v>21</v>
      </c>
      <c r="AU5" s="95" t="s">
        <v>54</v>
      </c>
      <c r="AV5" s="95" t="s">
        <v>55</v>
      </c>
      <c r="AW5" s="95" t="s">
        <v>21</v>
      </c>
      <c r="AX5" s="95" t="s">
        <v>41</v>
      </c>
      <c r="AY5" s="95" t="s">
        <v>42</v>
      </c>
      <c r="AZ5" s="95" t="s">
        <v>43</v>
      </c>
      <c r="BA5" s="95" t="s">
        <v>44</v>
      </c>
      <c r="BB5" s="95" t="s">
        <v>45</v>
      </c>
      <c r="BC5" s="95" t="s">
        <v>46</v>
      </c>
      <c r="BD5" s="95" t="s">
        <v>47</v>
      </c>
      <c r="BE5" s="95" t="s">
        <v>48</v>
      </c>
      <c r="BF5" s="95" t="s">
        <v>49</v>
      </c>
      <c r="BG5" s="95" t="s">
        <v>50</v>
      </c>
      <c r="BH5" s="95" t="s">
        <v>51</v>
      </c>
      <c r="BI5" s="95" t="s">
        <v>52</v>
      </c>
      <c r="BJ5" s="95" t="s">
        <v>53</v>
      </c>
      <c r="BK5" s="134" t="s">
        <v>153</v>
      </c>
      <c r="BL5" s="95" t="s">
        <v>154</v>
      </c>
      <c r="BM5" s="95" t="s">
        <v>12</v>
      </c>
      <c r="BN5" s="96" t="s">
        <v>20</v>
      </c>
      <c r="BO5" s="96" t="s">
        <v>22</v>
      </c>
      <c r="BP5" s="96" t="s">
        <v>21</v>
      </c>
      <c r="BQ5" s="95" t="s">
        <v>23</v>
      </c>
      <c r="BR5" s="95" t="s">
        <v>24</v>
      </c>
      <c r="BS5" s="95" t="s">
        <v>25</v>
      </c>
      <c r="BT5" s="95" t="s">
        <v>54</v>
      </c>
      <c r="BU5" s="95" t="s">
        <v>55</v>
      </c>
      <c r="BV5" s="95" t="s">
        <v>21</v>
      </c>
      <c r="BW5" s="95" t="s">
        <v>54</v>
      </c>
      <c r="BX5" s="95" t="s">
        <v>55</v>
      </c>
      <c r="BY5" s="95" t="s">
        <v>21</v>
      </c>
      <c r="BZ5" s="95" t="s">
        <v>41</v>
      </c>
      <c r="CA5" s="95" t="s">
        <v>42</v>
      </c>
      <c r="CB5" s="95" t="s">
        <v>43</v>
      </c>
      <c r="CC5" s="95" t="s">
        <v>44</v>
      </c>
      <c r="CD5" s="95" t="s">
        <v>45</v>
      </c>
      <c r="CE5" s="95" t="s">
        <v>46</v>
      </c>
      <c r="CF5" s="95" t="s">
        <v>47</v>
      </c>
      <c r="CG5" s="95" t="s">
        <v>48</v>
      </c>
      <c r="CH5" s="95" t="s">
        <v>49</v>
      </c>
      <c r="CI5" s="95" t="s">
        <v>50</v>
      </c>
      <c r="CJ5" s="95" t="s">
        <v>51</v>
      </c>
      <c r="CK5" s="95" t="s">
        <v>52</v>
      </c>
      <c r="CL5" s="95" t="s">
        <v>53</v>
      </c>
      <c r="CM5" s="97"/>
      <c r="DQ5" s="93"/>
      <c r="DR5" s="93"/>
      <c r="DS5" s="93"/>
      <c r="DT5" s="93"/>
    </row>
    <row r="6" spans="2:124" x14ac:dyDescent="0.35">
      <c r="B6" s="92"/>
      <c r="C6" s="92"/>
      <c r="D6" s="92"/>
      <c r="E6" s="93"/>
      <c r="F6" s="94"/>
      <c r="G6" s="98" t="str">
        <f t="array" ref="G6">INDEX($F$7:$F$77,MATCH(G5&amp;G3,$D$7:$D$77&amp;$C$7:$C$77,0))</f>
        <v/>
      </c>
      <c r="H6" s="98" t="str">
        <f t="array" ref="H6">INDEX($F$7:$F$77,MATCH(H5&amp;H3,$D$7:$D$77&amp;$C$7:$C$77,0))</f>
        <v>5-12</v>
      </c>
      <c r="I6" s="98" t="str">
        <f t="array" ref="I6">INDEX($F$7:$F$77,MATCH(I5&amp;I3,$D$7:$D$77&amp;$C$7:$C$77,0))</f>
        <v/>
      </c>
      <c r="J6" s="98" t="str">
        <f t="array" ref="J6">INDEX($F$7:$F$77,MATCH(J5&amp;J3,$D$7:$D$77&amp;$C$7:$C$77,0))</f>
        <v>0-3</v>
      </c>
      <c r="K6" s="98" t="str">
        <f t="array" ref="K6">INDEX($F$7:$F$77,MATCH(K5&amp;K3,$D$7:$D$77&amp;$C$7:$C$77,0))</f>
        <v/>
      </c>
      <c r="L6" s="98" t="str">
        <f t="array" ref="L6">INDEX($F$7:$F$77,MATCH(L5&amp;L3,$D$7:$D$77&amp;$C$7:$C$77,0))</f>
        <v/>
      </c>
      <c r="M6" s="98" t="str">
        <f t="array" ref="M6">INDEX($F$7:$F$77,MATCH(M5&amp;M3,$D$7:$D$77&amp;$C$7:$C$77,0))</f>
        <v/>
      </c>
      <c r="N6" s="98" t="str">
        <f t="array" ref="N6">INDEX($F$7:$F$77,MATCH(N5&amp;N3,$D$7:$D$77&amp;$C$7:$C$77,0))</f>
        <v>Sand/Clay</v>
      </c>
      <c r="O6" s="98" t="str">
        <f t="array" ref="O6">INDEX($F$7:$F$77,MATCH(O5&amp;O3,$D$7:$D$77&amp;$C$7:$C$77,0))</f>
        <v/>
      </c>
      <c r="P6" s="98" t="str">
        <f t="array" ref="P6">INDEX($F$7:$F$77,MATCH(P5&amp;P3,$D$7:$D$77&amp;$C$7:$C$77,0))</f>
        <v/>
      </c>
      <c r="Q6" s="98" t="str">
        <f t="array" ref="Q6">INDEX($F$7:$F$77,MATCH(Q5&amp;Q3,$D$7:$D$77&amp;$C$7:$C$77,0))</f>
        <v>4-8</v>
      </c>
      <c r="R6" s="98" t="str">
        <f t="array" ref="R6">INDEX($F$7:$F$77,MATCH(R5&amp;R3,$D$7:$D$77&amp;$C$7:$C$77,0))</f>
        <v/>
      </c>
      <c r="S6" s="98" t="str">
        <f t="array" ref="S6">INDEX($F$7:$F$77,MATCH(S5&amp;S3,$D$7:$D$77&amp;$C$7:$C$77,0))</f>
        <v>0-4</v>
      </c>
      <c r="T6" s="98" t="str">
        <f t="array" ref="T6">INDEX($F$7:$F$77,MATCH(T5&amp;T3,$D$7:$D$77&amp;$C$7:$C$77,0))</f>
        <v/>
      </c>
      <c r="U6" s="98" t="str">
        <f t="array" ref="U6">INDEX($F$7:$F$77,MATCH(U5&amp;U3,$D$7:$D$77&amp;$C$7:$C$77,0))</f>
        <v/>
      </c>
      <c r="V6" s="98" t="str">
        <f t="array" ref="V6">INDEX($F$7:$F$77,MATCH(V5&amp;V3,$D$7:$D$77&amp;$C$7:$C$77,0))</f>
        <v>Poor</v>
      </c>
      <c r="W6" s="98" t="str">
        <f t="array" ref="W6">INDEX($F$7:$F$77,MATCH(W5&amp;W3,$D$7:$D$77&amp;$C$7:$C$77,0))</f>
        <v/>
      </c>
      <c r="X6" s="98" t="str">
        <f t="array" ref="X6">INDEX($F$7:$F$77,MATCH(X5&amp;X3,$D$7:$D$77&amp;$C$7:$C$77,0))</f>
        <v/>
      </c>
      <c r="Y6" s="98" t="str">
        <f t="array" ref="Y6">INDEX($F$7:$F$77,MATCH(Y5&amp;Y3,$D$7:$D$77&amp;$C$7:$C$77,0))</f>
        <v/>
      </c>
      <c r="Z6" s="98" t="str">
        <f t="array" ref="Z6">INDEX($F$7:$F$77,MATCH(Z5&amp;Z3,$D$7:$D$77&amp;$C$7:$C$77,0))</f>
        <v/>
      </c>
      <c r="AA6" s="98" t="str">
        <f t="array" ref="AA6">INDEX($F$7:$F$77,MATCH(AA5&amp;AA3,$D$7:$D$77&amp;$C$7:$C$77,0))</f>
        <v/>
      </c>
      <c r="AB6" s="98" t="str">
        <f t="array" ref="AB6">INDEX($F$7:$F$77,MATCH(AB5&amp;AB3,$D$7:$D$77&amp;$C$7:$C$77,0))</f>
        <v/>
      </c>
      <c r="AC6" s="98" t="str">
        <f t="array" ref="AC6">INDEX($F$7:$F$77,MATCH(AC5&amp;AC3,$D$7:$D$77&amp;$C$7:$C$77,0))</f>
        <v>1.00-3.00 Acre Lot</v>
      </c>
      <c r="AD6" s="98" t="str">
        <f t="array" ref="AD6">INDEX($F$7:$F$77,MATCH(AD5&amp;AD3,$D$7:$D$77&amp;$C$7:$C$77,0))</f>
        <v/>
      </c>
      <c r="AE6" s="98" t="str">
        <f t="array" ref="AE6">INDEX($F$7:$F$77,MATCH(AE5&amp;AE3,$D$7:$D$77&amp;$C$7:$C$77,0))</f>
        <v/>
      </c>
      <c r="AF6" s="98" t="str">
        <f t="array" ref="AF6">INDEX($F$7:$F$77,MATCH(AF5&amp;AF3,$D$7:$D$77&amp;$C$7:$C$77,0))</f>
        <v/>
      </c>
      <c r="AG6" s="98" t="str">
        <f t="array" ref="AG6">INDEX($F$7:$F$77,MATCH(AG5&amp;AG3,$D$7:$D$77&amp;$C$7:$C$77,0))</f>
        <v>Profile 3</v>
      </c>
      <c r="AH6" s="98" t="str">
        <f t="array" ref="AH6">INDEX($F$7:$F$77,MATCH(AH5&amp;AH3,$D$7:$D$77&amp;$C$7:$C$77,0))</f>
        <v/>
      </c>
      <c r="AI6" s="135" t="str">
        <f t="array" ref="AI6">INDEX($F$7:$F$77,MATCH(AI5&amp;AI3,$D$7:$D$77&amp;$C$7:$C$77,0))</f>
        <v/>
      </c>
      <c r="AJ6" s="98" t="str">
        <f t="array" ref="AJ6">INDEX($F$7:$F$77,MATCH(AJ5&amp;AJ3,$D$7:$D$77&amp;$C$7:$C$77,0))</f>
        <v>5-12</v>
      </c>
      <c r="AK6" s="98" t="str">
        <f t="array" ref="AK6">INDEX($F$7:$F$77,MATCH(AK5&amp;AK3,$D$7:$D$77&amp;$C$7:$C$77,0))</f>
        <v/>
      </c>
      <c r="AL6" s="98" t="str">
        <f t="array" ref="AL6">INDEX($F$7:$F$77,MATCH(AL5&amp;AL3,$D$7:$D$77&amp;$C$7:$C$77,0))</f>
        <v>0-3</v>
      </c>
      <c r="AM6" s="98" t="str">
        <f t="array" ref="AM6">INDEX($F$7:$F$77,MATCH(AM5&amp;AM3,$D$7:$D$77&amp;$C$7:$C$77,0))</f>
        <v/>
      </c>
      <c r="AN6" s="98" t="str">
        <f t="array" ref="AN6">INDEX($F$7:$F$77,MATCH(AN5&amp;AN3,$D$7:$D$77&amp;$C$7:$C$77,0))</f>
        <v/>
      </c>
      <c r="AO6" s="98" t="str">
        <f t="array" ref="AO6">INDEX($F$7:$F$77,MATCH(AO5&amp;AO3,$D$7:$D$77&amp;$C$7:$C$77,0))</f>
        <v/>
      </c>
      <c r="AP6" s="98" t="str">
        <f t="array" ref="AP6">INDEX($F$7:$F$77,MATCH(AP5&amp;AP3,$D$7:$D$77&amp;$C$7:$C$77,0))</f>
        <v>Sand/Clay</v>
      </c>
      <c r="AQ6" s="98" t="str">
        <f t="array" ref="AQ6">INDEX($F$7:$F$77,MATCH(AQ5&amp;AQ3,$D$7:$D$77&amp;$C$7:$C$77,0))</f>
        <v/>
      </c>
      <c r="AR6" s="98" t="str">
        <f t="array" ref="AR6">INDEX($F$7:$F$77,MATCH(AR5&amp;AR3,$D$7:$D$77&amp;$C$7:$C$77,0))</f>
        <v/>
      </c>
      <c r="AS6" s="98" t="str">
        <f t="array" ref="AS6">INDEX($F$7:$F$77,MATCH(AS5&amp;AS3,$D$7:$D$77&amp;$C$7:$C$77,0))</f>
        <v>4-8</v>
      </c>
      <c r="AT6" s="98" t="str">
        <f t="array" ref="AT6">INDEX($F$7:$F$77,MATCH(AT5&amp;AT3,$D$7:$D$77&amp;$C$7:$C$77,0))</f>
        <v/>
      </c>
      <c r="AU6" s="98" t="str">
        <f t="array" ref="AU6">INDEX($F$7:$F$77,MATCH(AU5&amp;AU3,$D$7:$D$77&amp;$C$7:$C$77,0))</f>
        <v>0-4</v>
      </c>
      <c r="AV6" s="98" t="str">
        <f t="array" ref="AV6">INDEX($F$7:$F$77,MATCH(AV5&amp;AV3,$D$7:$D$77&amp;$C$7:$C$77,0))</f>
        <v/>
      </c>
      <c r="AW6" s="98" t="str">
        <f t="array" ref="AW6">INDEX($F$7:$F$77,MATCH(AW5&amp;AW3,$D$7:$D$77&amp;$C$7:$C$77,0))</f>
        <v/>
      </c>
      <c r="AX6" s="98" t="str">
        <f t="array" ref="AX6">INDEX($F$7:$F$77,MATCH(AX5&amp;AX3,$D$7:$D$77&amp;$C$7:$C$77,0))</f>
        <v>Poor</v>
      </c>
      <c r="AY6" s="98" t="str">
        <f t="array" ref="AY6">INDEX($F$7:$F$77,MATCH(AY5&amp;AY3,$D$7:$D$77&amp;$C$7:$C$77,0))</f>
        <v/>
      </c>
      <c r="AZ6" s="98" t="str">
        <f t="array" ref="AZ6">INDEX($F$7:$F$77,MATCH(AZ5&amp;AZ3,$D$7:$D$77&amp;$C$7:$C$77,0))</f>
        <v/>
      </c>
      <c r="BA6" s="98" t="str">
        <f t="array" ref="BA6">INDEX($F$7:$F$77,MATCH(BA5&amp;BA3,$D$7:$D$77&amp;$C$7:$C$77,0))</f>
        <v/>
      </c>
      <c r="BB6" s="98" t="str">
        <f t="array" ref="BB6">INDEX($F$7:$F$77,MATCH(BB5&amp;BB3,$D$7:$D$77&amp;$C$7:$C$77,0))</f>
        <v/>
      </c>
      <c r="BC6" s="98" t="str">
        <f t="array" ref="BC6">INDEX($F$7:$F$77,MATCH(BC5&amp;BC3,$D$7:$D$77&amp;$C$7:$C$77,0))</f>
        <v/>
      </c>
      <c r="BD6" s="98" t="str">
        <f t="array" ref="BD6">INDEX($F$7:$F$77,MATCH(BD5&amp;BD3,$D$7:$D$77&amp;$C$7:$C$77,0))</f>
        <v/>
      </c>
      <c r="BE6" s="98" t="str">
        <f t="array" ref="BE6">INDEX($F$7:$F$77,MATCH(BE5&amp;BE3,$D$7:$D$77&amp;$C$7:$C$77,0))</f>
        <v>1.00-3.00 Acre Lot</v>
      </c>
      <c r="BF6" s="98" t="str">
        <f t="array" ref="BF6">INDEX($F$7:$F$77,MATCH(BF5&amp;BF3,$D$7:$D$77&amp;$C$7:$C$77,0))</f>
        <v/>
      </c>
      <c r="BG6" s="98" t="str">
        <f t="array" ref="BG6">INDEX($F$7:$F$77,MATCH(BG5&amp;BG3,$D$7:$D$77&amp;$C$7:$C$77,0))</f>
        <v/>
      </c>
      <c r="BH6" s="98" t="str">
        <f t="array" ref="BH6">INDEX($F$7:$F$77,MATCH(BH5&amp;BH3,$D$7:$D$77&amp;$C$7:$C$77,0))</f>
        <v/>
      </c>
      <c r="BI6" s="98" t="str">
        <f t="array" ref="BI6">INDEX($F$7:$F$77,MATCH(BI5&amp;BI3,$D$7:$D$77&amp;$C$7:$C$77,0))</f>
        <v>Profile 3</v>
      </c>
      <c r="BJ6" s="98" t="str">
        <f t="array" ref="BJ6">INDEX($F$7:$F$77,MATCH(BJ5&amp;BJ3,$D$7:$D$77&amp;$C$7:$C$77,0))</f>
        <v/>
      </c>
      <c r="BK6" s="135" t="str">
        <f t="array" ref="BK6">INDEX($F$7:$F$77,MATCH(BK5&amp;BK3,$D$7:$D$77&amp;$C$7:$C$77,0))</f>
        <v/>
      </c>
      <c r="BL6" s="98" t="str">
        <f t="array" ref="BL6">INDEX($F$7:$F$77,MATCH(BL5&amp;BL3,$D$7:$D$77&amp;$C$7:$C$77,0))</f>
        <v>5-12</v>
      </c>
      <c r="BM6" s="98" t="str">
        <f t="array" ref="BM6">INDEX($F$7:$F$77,MATCH(BM5&amp;BM3,$D$7:$D$77&amp;$C$7:$C$77,0))</f>
        <v/>
      </c>
      <c r="BN6" s="98" t="str">
        <f t="array" ref="BN6">INDEX($F$7:$F$77,MATCH(BN5&amp;BN3,$D$7:$D$77&amp;$C$7:$C$77,0))</f>
        <v>0-3</v>
      </c>
      <c r="BO6" s="98" t="str">
        <f t="array" ref="BO6">INDEX($F$7:$F$77,MATCH(BO5&amp;BO3,$D$7:$D$77&amp;$C$7:$C$77,0))</f>
        <v/>
      </c>
      <c r="BP6" s="98" t="str">
        <f t="array" ref="BP6">INDEX($F$7:$F$77,MATCH(BP5&amp;BP3,$D$7:$D$77&amp;$C$7:$C$77,0))</f>
        <v/>
      </c>
      <c r="BQ6" s="98" t="str">
        <f t="array" ref="BQ6">INDEX($F$7:$F$77,MATCH(BQ5&amp;BQ3,$D$7:$D$77&amp;$C$7:$C$77,0))</f>
        <v/>
      </c>
      <c r="BR6" s="98" t="str">
        <f t="array" ref="BR6">INDEX($F$7:$F$77,MATCH(BR5&amp;BR3,$D$7:$D$77&amp;$C$7:$C$77,0))</f>
        <v>Sand/Clay</v>
      </c>
      <c r="BS6" s="98" t="str">
        <f t="array" ref="BS6">INDEX($F$7:$F$77,MATCH(BS5&amp;BS3,$D$7:$D$77&amp;$C$7:$C$77,0))</f>
        <v/>
      </c>
      <c r="BT6" s="98" t="str">
        <f t="array" ref="BT6">INDEX($F$7:$F$77,MATCH(BT5&amp;BT3,$D$7:$D$77&amp;$C$7:$C$77,0))</f>
        <v/>
      </c>
      <c r="BU6" s="98" t="str">
        <f t="array" ref="BU6">INDEX($F$7:$F$77,MATCH(BU5&amp;BU3,$D$7:$D$77&amp;$C$7:$C$77,0))</f>
        <v>4-8</v>
      </c>
      <c r="BV6" s="98" t="str">
        <f t="array" ref="BV6">INDEX($F$7:$F$77,MATCH(BV5&amp;BV3,$D$7:$D$77&amp;$C$7:$C$77,0))</f>
        <v/>
      </c>
      <c r="BW6" s="98" t="str">
        <f t="array" ref="BW6">INDEX($F$7:$F$77,MATCH(BW5&amp;BW3,$D$7:$D$77&amp;$C$7:$C$77,0))</f>
        <v>0-4</v>
      </c>
      <c r="BX6" s="98" t="str">
        <f t="array" ref="BX6">INDEX($F$7:$F$77,MATCH(BX5&amp;BX3,$D$7:$D$77&amp;$C$7:$C$77,0))</f>
        <v/>
      </c>
      <c r="BY6" s="98" t="str">
        <f t="array" ref="BY6">INDEX($F$7:$F$77,MATCH(BY5&amp;BY3,$D$7:$D$77&amp;$C$7:$C$77,0))</f>
        <v/>
      </c>
      <c r="BZ6" s="98" t="str">
        <f t="array" ref="BZ6">INDEX($F$7:$F$77,MATCH(BZ5&amp;BZ3,$D$7:$D$77&amp;$C$7:$C$77,0))</f>
        <v>Poor</v>
      </c>
      <c r="CA6" s="98" t="str">
        <f t="array" ref="CA6">INDEX($F$7:$F$77,MATCH(CA5&amp;CA3,$D$7:$D$77&amp;$C$7:$C$77,0))</f>
        <v/>
      </c>
      <c r="CB6" s="98" t="str">
        <f t="array" ref="CB6">INDEX($F$7:$F$77,MATCH(CB5&amp;CB3,$D$7:$D$77&amp;$C$7:$C$77,0))</f>
        <v/>
      </c>
      <c r="CC6" s="98" t="str">
        <f t="array" ref="CC6">INDEX($F$7:$F$77,MATCH(CC5&amp;CC3,$D$7:$D$77&amp;$C$7:$C$77,0))</f>
        <v/>
      </c>
      <c r="CD6" s="98" t="str">
        <f t="array" ref="CD6">INDEX($F$7:$F$77,MATCH(CD5&amp;CD3,$D$7:$D$77&amp;$C$7:$C$77,0))</f>
        <v/>
      </c>
      <c r="CE6" s="98" t="str">
        <f t="array" ref="CE6">INDEX($F$7:$F$77,MATCH(CE5&amp;CE3,$D$7:$D$77&amp;$C$7:$C$77,0))</f>
        <v/>
      </c>
      <c r="CF6" s="98" t="str">
        <f t="array" ref="CF6">INDEX($F$7:$F$77,MATCH(CF5&amp;CF3,$D$7:$D$77&amp;$C$7:$C$77,0))</f>
        <v/>
      </c>
      <c r="CG6" s="98" t="str">
        <f t="array" ref="CG6">INDEX($F$7:$F$77,MATCH(CG5&amp;CG3,$D$7:$D$77&amp;$C$7:$C$77,0))</f>
        <v>1.00-3.00 Acre Lot</v>
      </c>
      <c r="CH6" s="98" t="str">
        <f t="array" ref="CH6">INDEX($F$7:$F$77,MATCH(CH5&amp;CH3,$D$7:$D$77&amp;$C$7:$C$77,0))</f>
        <v/>
      </c>
      <c r="CI6" s="98" t="str">
        <f t="array" ref="CI6">INDEX($F$7:$F$77,MATCH(CI5&amp;CI3,$D$7:$D$77&amp;$C$7:$C$77,0))</f>
        <v/>
      </c>
      <c r="CJ6" s="98" t="str">
        <f t="array" ref="CJ6">INDEX($F$7:$F$77,MATCH(CJ5&amp;CJ3,$D$7:$D$77&amp;$C$7:$C$77,0))</f>
        <v/>
      </c>
      <c r="CK6" s="98" t="str">
        <f t="array" ref="CK6">INDEX($F$7:$F$77,MATCH(CK5&amp;CK3,$D$7:$D$77&amp;$C$7:$C$77,0))</f>
        <v>Profile 3</v>
      </c>
      <c r="CL6" s="98" t="str">
        <f t="array" ref="CL6">INDEX($F$7:$F$77,MATCH(CL5&amp;CL3,$D$7:$D$77&amp;$C$7:$C$77,0))</f>
        <v/>
      </c>
      <c r="CM6" s="90"/>
      <c r="DQ6" s="93"/>
      <c r="DR6" s="93"/>
      <c r="DS6" s="93"/>
      <c r="DT6" s="93"/>
    </row>
    <row r="7" spans="2:124" x14ac:dyDescent="0.35">
      <c r="B7" s="40" t="s">
        <v>5</v>
      </c>
      <c r="C7" s="99" t="s">
        <v>7</v>
      </c>
      <c r="D7" s="100" t="s">
        <v>153</v>
      </c>
      <c r="E7" s="101"/>
      <c r="F7" s="99" t="str">
        <f t="array" ref="F7">IFERROR(INDEX(Model!$J$22:$J$46,MATCH(D7&amp;C7,Model!$J$22:$J$46&amp;Model!$A$22:$A$46,0)),"")</f>
        <v/>
      </c>
      <c r="G7" s="102" t="s">
        <v>250</v>
      </c>
      <c r="H7" s="102" t="s">
        <v>250</v>
      </c>
      <c r="I7" s="102" t="s">
        <v>250</v>
      </c>
      <c r="J7" s="129" t="s">
        <v>408</v>
      </c>
      <c r="K7" s="129" t="s">
        <v>409</v>
      </c>
      <c r="L7" s="129" t="s">
        <v>409</v>
      </c>
      <c r="M7" s="129" t="s">
        <v>374</v>
      </c>
      <c r="N7" s="129" t="s">
        <v>259</v>
      </c>
      <c r="O7" s="129" t="s">
        <v>260</v>
      </c>
      <c r="P7" s="129" t="s">
        <v>261</v>
      </c>
      <c r="Q7" s="129" t="s">
        <v>262</v>
      </c>
      <c r="R7" s="129" t="s">
        <v>262</v>
      </c>
      <c r="S7" s="129" t="s">
        <v>263</v>
      </c>
      <c r="T7" s="129" t="s">
        <v>264</v>
      </c>
      <c r="U7" s="129" t="s">
        <v>264</v>
      </c>
      <c r="V7" s="129" t="s">
        <v>265</v>
      </c>
      <c r="W7" s="129" t="s">
        <v>266</v>
      </c>
      <c r="X7" s="129" t="s">
        <v>268</v>
      </c>
      <c r="Y7" s="129" t="s">
        <v>267</v>
      </c>
      <c r="Z7" s="129" t="s">
        <v>256</v>
      </c>
      <c r="AA7" s="129" t="s">
        <v>256</v>
      </c>
      <c r="AB7" s="129" t="s">
        <v>256</v>
      </c>
      <c r="AC7" s="129" t="s">
        <v>407</v>
      </c>
      <c r="AD7" s="129" t="s">
        <v>407</v>
      </c>
      <c r="AE7" s="129" t="s">
        <v>257</v>
      </c>
      <c r="AF7" s="129" t="s">
        <v>257</v>
      </c>
      <c r="AG7" s="129" t="s">
        <v>258</v>
      </c>
      <c r="AH7" s="129" t="s">
        <v>258</v>
      </c>
      <c r="AI7" s="136" t="s">
        <v>250</v>
      </c>
      <c r="AJ7" s="102" t="s">
        <v>250</v>
      </c>
      <c r="AK7" s="102" t="s">
        <v>250</v>
      </c>
      <c r="AL7" s="102" t="s">
        <v>1778</v>
      </c>
      <c r="AM7" s="102" t="s">
        <v>1779</v>
      </c>
      <c r="AN7" s="102" t="s">
        <v>1779</v>
      </c>
      <c r="AO7" s="102" t="s">
        <v>1780</v>
      </c>
      <c r="AP7" s="102" t="s">
        <v>1781</v>
      </c>
      <c r="AQ7" s="102" t="s">
        <v>1782</v>
      </c>
      <c r="AR7" s="102" t="s">
        <v>1783</v>
      </c>
      <c r="AS7" s="102" t="s">
        <v>1784</v>
      </c>
      <c r="AT7" s="102" t="s">
        <v>1784</v>
      </c>
      <c r="AU7" s="102" t="s">
        <v>1785</v>
      </c>
      <c r="AV7" s="102" t="s">
        <v>1786</v>
      </c>
      <c r="AW7" s="102" t="s">
        <v>1786</v>
      </c>
      <c r="AX7" s="102" t="s">
        <v>1787</v>
      </c>
      <c r="AY7" s="102" t="s">
        <v>1788</v>
      </c>
      <c r="AZ7" s="102" t="s">
        <v>268</v>
      </c>
      <c r="BA7" s="102" t="s">
        <v>267</v>
      </c>
      <c r="BB7" s="102" t="s">
        <v>1789</v>
      </c>
      <c r="BC7" s="102" t="s">
        <v>1789</v>
      </c>
      <c r="BD7" s="102" t="s">
        <v>1789</v>
      </c>
      <c r="BE7" s="102" t="s">
        <v>1790</v>
      </c>
      <c r="BF7" s="102" t="s">
        <v>1790</v>
      </c>
      <c r="BG7" s="102" t="s">
        <v>1791</v>
      </c>
      <c r="BH7" s="102" t="s">
        <v>1791</v>
      </c>
      <c r="BI7" s="102" t="s">
        <v>1792</v>
      </c>
      <c r="BJ7" s="102" t="s">
        <v>1792</v>
      </c>
      <c r="BK7" s="136" t="s">
        <v>250</v>
      </c>
      <c r="BL7" s="102" t="s">
        <v>250</v>
      </c>
      <c r="BM7" s="102" t="s">
        <v>250</v>
      </c>
      <c r="BN7" s="129" t="s">
        <v>722</v>
      </c>
      <c r="BO7" s="129" t="s">
        <v>723</v>
      </c>
      <c r="BP7" s="129" t="s">
        <v>724</v>
      </c>
      <c r="BQ7" s="129" t="s">
        <v>730</v>
      </c>
      <c r="BR7" s="129" t="s">
        <v>732</v>
      </c>
      <c r="BS7" s="129" t="s">
        <v>735</v>
      </c>
      <c r="BT7" s="129" t="s">
        <v>738</v>
      </c>
      <c r="BU7" s="129" t="s">
        <v>741</v>
      </c>
      <c r="BV7" s="129" t="s">
        <v>744</v>
      </c>
      <c r="BW7" s="129" t="s">
        <v>747</v>
      </c>
      <c r="BX7" s="129" t="s">
        <v>748</v>
      </c>
      <c r="BY7" s="129" t="s">
        <v>749</v>
      </c>
      <c r="BZ7" s="129" t="s">
        <v>758</v>
      </c>
      <c r="CA7" s="129" t="s">
        <v>759</v>
      </c>
      <c r="CB7" s="129" t="s">
        <v>756</v>
      </c>
      <c r="CC7" s="129" t="s">
        <v>757</v>
      </c>
      <c r="CD7" s="129" t="s">
        <v>770</v>
      </c>
      <c r="CE7" s="129" t="s">
        <v>771</v>
      </c>
      <c r="CF7" s="129" t="s">
        <v>777</v>
      </c>
      <c r="CG7" s="129" t="s">
        <v>764</v>
      </c>
      <c r="CH7" s="129" t="s">
        <v>765</v>
      </c>
      <c r="CI7" s="129" t="s">
        <v>901</v>
      </c>
      <c r="CJ7" s="129" t="s">
        <v>901</v>
      </c>
      <c r="CK7" s="129" t="s">
        <v>901</v>
      </c>
      <c r="CL7" s="129" t="s">
        <v>901</v>
      </c>
      <c r="CM7" s="99"/>
    </row>
    <row r="8" spans="2:124" x14ac:dyDescent="0.35">
      <c r="B8" s="40" t="s">
        <v>5</v>
      </c>
      <c r="C8" s="99" t="s">
        <v>7</v>
      </c>
      <c r="D8" s="100" t="s">
        <v>154</v>
      </c>
      <c r="F8" s="99" t="str">
        <f t="array" ref="F8">IFERROR(INDEX(Model!$J$22:$J$46,MATCH(D8&amp;C8,Model!$J$22:$J$46&amp;Model!$A$22:$A$46,0)),"")</f>
        <v>5-12</v>
      </c>
      <c r="G8" s="102" t="s">
        <v>250</v>
      </c>
      <c r="H8" s="102" t="s">
        <v>250</v>
      </c>
      <c r="I8" s="102" t="s">
        <v>250</v>
      </c>
      <c r="J8" s="129" t="s">
        <v>410</v>
      </c>
      <c r="K8" s="129" t="s">
        <v>411</v>
      </c>
      <c r="L8" s="129" t="s">
        <v>411</v>
      </c>
      <c r="M8" s="129" t="s">
        <v>269</v>
      </c>
      <c r="N8" s="129" t="s">
        <v>270</v>
      </c>
      <c r="O8" s="129" t="s">
        <v>271</v>
      </c>
      <c r="P8" s="129" t="s">
        <v>272</v>
      </c>
      <c r="Q8" s="129" t="s">
        <v>273</v>
      </c>
      <c r="R8" s="129" t="s">
        <v>273</v>
      </c>
      <c r="S8" s="129" t="s">
        <v>274</v>
      </c>
      <c r="T8" s="129" t="s">
        <v>274</v>
      </c>
      <c r="U8" s="129" t="s">
        <v>274</v>
      </c>
      <c r="V8" s="129" t="s">
        <v>275</v>
      </c>
      <c r="W8" s="129" t="s">
        <v>276</v>
      </c>
      <c r="X8" s="129" t="s">
        <v>277</v>
      </c>
      <c r="Y8" s="129" t="s">
        <v>278</v>
      </c>
      <c r="Z8" s="129" t="s">
        <v>256</v>
      </c>
      <c r="AA8" s="129" t="s">
        <v>256</v>
      </c>
      <c r="AB8" s="129" t="s">
        <v>256</v>
      </c>
      <c r="AC8" s="129" t="s">
        <v>256</v>
      </c>
      <c r="AD8" s="129" t="s">
        <v>256</v>
      </c>
      <c r="AE8" s="129" t="s">
        <v>257</v>
      </c>
      <c r="AF8" s="129" t="s">
        <v>257</v>
      </c>
      <c r="AG8" s="129" t="s">
        <v>257</v>
      </c>
      <c r="AH8" s="129" t="s">
        <v>257</v>
      </c>
      <c r="AI8" s="136" t="s">
        <v>250</v>
      </c>
      <c r="AJ8" s="102" t="s">
        <v>250</v>
      </c>
      <c r="AK8" s="102" t="s">
        <v>250</v>
      </c>
      <c r="AL8" s="102" t="s">
        <v>1793</v>
      </c>
      <c r="AM8" s="102" t="s">
        <v>1794</v>
      </c>
      <c r="AN8" s="102" t="s">
        <v>1794</v>
      </c>
      <c r="AO8" s="102" t="s">
        <v>1795</v>
      </c>
      <c r="AP8" s="102" t="s">
        <v>1796</v>
      </c>
      <c r="AQ8" s="102" t="s">
        <v>1810</v>
      </c>
      <c r="AR8" s="102" t="s">
        <v>1797</v>
      </c>
      <c r="AS8" s="102" t="s">
        <v>1798</v>
      </c>
      <c r="AT8" s="102" t="s">
        <v>1798</v>
      </c>
      <c r="AU8" s="102" t="s">
        <v>1799</v>
      </c>
      <c r="AV8" s="102" t="s">
        <v>1833</v>
      </c>
      <c r="AW8" s="102" t="s">
        <v>1799</v>
      </c>
      <c r="AX8" s="102" t="s">
        <v>1800</v>
      </c>
      <c r="AY8" s="141" t="s">
        <v>1834</v>
      </c>
      <c r="AZ8" s="102" t="s">
        <v>277</v>
      </c>
      <c r="BA8" s="102" t="s">
        <v>278</v>
      </c>
      <c r="BB8" s="102" t="s">
        <v>1789</v>
      </c>
      <c r="BC8" s="102" t="s">
        <v>1789</v>
      </c>
      <c r="BD8" s="102" t="s">
        <v>1789</v>
      </c>
      <c r="BE8" s="141" t="s">
        <v>1789</v>
      </c>
      <c r="BF8" s="141" t="s">
        <v>1789</v>
      </c>
      <c r="BG8" s="102" t="s">
        <v>1791</v>
      </c>
      <c r="BH8" s="102" t="s">
        <v>1791</v>
      </c>
      <c r="BI8" s="102" t="s">
        <v>1791</v>
      </c>
      <c r="BJ8" s="102" t="s">
        <v>1791</v>
      </c>
      <c r="BK8" s="136" t="s">
        <v>250</v>
      </c>
      <c r="BL8" s="102" t="s">
        <v>250</v>
      </c>
      <c r="BM8" s="102" t="s">
        <v>250</v>
      </c>
      <c r="BN8" s="129" t="s">
        <v>721</v>
      </c>
      <c r="BO8" s="129" t="s">
        <v>727</v>
      </c>
      <c r="BP8" s="129" t="s">
        <v>728</v>
      </c>
      <c r="BQ8" s="129" t="s">
        <v>730</v>
      </c>
      <c r="BR8" s="129" t="s">
        <v>733</v>
      </c>
      <c r="BS8" s="129" t="s">
        <v>736</v>
      </c>
      <c r="BT8" s="129" t="s">
        <v>739</v>
      </c>
      <c r="BU8" s="129" t="s">
        <v>742</v>
      </c>
      <c r="BV8" s="129" t="s">
        <v>745</v>
      </c>
      <c r="BW8" s="129" t="s">
        <v>750</v>
      </c>
      <c r="BX8" s="129" t="s">
        <v>751</v>
      </c>
      <c r="BY8" s="129" t="s">
        <v>752</v>
      </c>
      <c r="BZ8" s="129" t="s">
        <v>762</v>
      </c>
      <c r="CA8" s="129" t="s">
        <v>763</v>
      </c>
      <c r="CB8" s="129" t="s">
        <v>756</v>
      </c>
      <c r="CC8" s="129" t="s">
        <v>757</v>
      </c>
      <c r="CD8" s="129" t="s">
        <v>772</v>
      </c>
      <c r="CE8" s="129" t="s">
        <v>773</v>
      </c>
      <c r="CF8" s="129" t="s">
        <v>778</v>
      </c>
      <c r="CG8" s="129" t="s">
        <v>766</v>
      </c>
      <c r="CH8" s="129" t="s">
        <v>767</v>
      </c>
      <c r="CI8" s="129" t="s">
        <v>901</v>
      </c>
      <c r="CJ8" s="129" t="s">
        <v>901</v>
      </c>
      <c r="CK8" s="129" t="s">
        <v>901</v>
      </c>
      <c r="CL8" s="129" t="s">
        <v>901</v>
      </c>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N8" s="40" t="str">
        <f t="shared" ref="DN8:DN15" si="0">_xlfn.TEXTJOIN(". ",TRUE,CO8:DL8)&amp;IF(F8="","",".")</f>
        <v>.</v>
      </c>
    </row>
    <row r="9" spans="2:124" x14ac:dyDescent="0.35">
      <c r="B9" s="40" t="s">
        <v>5</v>
      </c>
      <c r="C9" s="99" t="s">
        <v>7</v>
      </c>
      <c r="D9" s="100" t="s">
        <v>12</v>
      </c>
      <c r="F9" s="99" t="str">
        <f t="array" ref="F9">IFERROR(INDEX(Model!$J$22:$J$46,MATCH(D9&amp;C9,Model!$J$22:$J$46&amp;Model!$A$22:$A$46,0)),"")</f>
        <v/>
      </c>
      <c r="G9" s="102" t="s">
        <v>250</v>
      </c>
      <c r="H9" s="102" t="s">
        <v>250</v>
      </c>
      <c r="I9" s="102" t="s">
        <v>250</v>
      </c>
      <c r="J9" s="129" t="s">
        <v>412</v>
      </c>
      <c r="K9" s="129" t="s">
        <v>412</v>
      </c>
      <c r="L9" s="129" t="s">
        <v>412</v>
      </c>
      <c r="M9" s="129" t="s">
        <v>279</v>
      </c>
      <c r="N9" s="129" t="s">
        <v>280</v>
      </c>
      <c r="O9" s="129" t="s">
        <v>281</v>
      </c>
      <c r="P9" s="129" t="s">
        <v>282</v>
      </c>
      <c r="Q9" s="129" t="s">
        <v>283</v>
      </c>
      <c r="R9" s="129" t="s">
        <v>283</v>
      </c>
      <c r="S9" s="129" t="s">
        <v>284</v>
      </c>
      <c r="T9" s="129" t="s">
        <v>284</v>
      </c>
      <c r="U9" s="129" t="s">
        <v>284</v>
      </c>
      <c r="V9" s="129" t="s">
        <v>285</v>
      </c>
      <c r="W9" s="129" t="s">
        <v>286</v>
      </c>
      <c r="X9" s="129" t="s">
        <v>287</v>
      </c>
      <c r="Y9" s="129" t="s">
        <v>288</v>
      </c>
      <c r="Z9" s="129" t="s">
        <v>256</v>
      </c>
      <c r="AA9" s="129" t="s">
        <v>256</v>
      </c>
      <c r="AB9" s="129" t="s">
        <v>256</v>
      </c>
      <c r="AC9" s="129" t="s">
        <v>256</v>
      </c>
      <c r="AD9" s="129" t="s">
        <v>256</v>
      </c>
      <c r="AE9" s="129" t="s">
        <v>257</v>
      </c>
      <c r="AF9" s="129" t="s">
        <v>257</v>
      </c>
      <c r="AG9" s="129" t="s">
        <v>257</v>
      </c>
      <c r="AH9" s="129" t="s">
        <v>257</v>
      </c>
      <c r="AI9" s="136" t="s">
        <v>250</v>
      </c>
      <c r="AJ9" s="102" t="s">
        <v>250</v>
      </c>
      <c r="AK9" s="102" t="s">
        <v>250</v>
      </c>
      <c r="AL9" s="102" t="s">
        <v>1801</v>
      </c>
      <c r="AM9" s="102" t="s">
        <v>1801</v>
      </c>
      <c r="AN9" s="102" t="s">
        <v>1801</v>
      </c>
      <c r="AO9" s="102" t="s">
        <v>1802</v>
      </c>
      <c r="AP9" s="102" t="s">
        <v>1803</v>
      </c>
      <c r="AQ9" s="102" t="s">
        <v>1804</v>
      </c>
      <c r="AR9" s="102" t="s">
        <v>1805</v>
      </c>
      <c r="AS9" s="102" t="s">
        <v>1806</v>
      </c>
      <c r="AT9" s="102" t="s">
        <v>1806</v>
      </c>
      <c r="AU9" s="102" t="s">
        <v>1807</v>
      </c>
      <c r="AV9" s="102" t="s">
        <v>1807</v>
      </c>
      <c r="AW9" s="102" t="s">
        <v>1807</v>
      </c>
      <c r="AX9" s="102" t="s">
        <v>1808</v>
      </c>
      <c r="AY9" s="141" t="s">
        <v>1809</v>
      </c>
      <c r="AZ9" s="102" t="s">
        <v>287</v>
      </c>
      <c r="BA9" s="102" t="s">
        <v>288</v>
      </c>
      <c r="BB9" s="102" t="s">
        <v>1789</v>
      </c>
      <c r="BC9" s="102" t="s">
        <v>1789</v>
      </c>
      <c r="BD9" s="102" t="s">
        <v>1789</v>
      </c>
      <c r="BE9" s="141" t="s">
        <v>1789</v>
      </c>
      <c r="BF9" s="141" t="s">
        <v>1789</v>
      </c>
      <c r="BG9" s="102" t="s">
        <v>1791</v>
      </c>
      <c r="BH9" s="102" t="s">
        <v>1791</v>
      </c>
      <c r="BI9" s="102" t="s">
        <v>1791</v>
      </c>
      <c r="BJ9" s="102" t="s">
        <v>1791</v>
      </c>
      <c r="BK9" s="136" t="s">
        <v>250</v>
      </c>
      <c r="BL9" s="102" t="s">
        <v>250</v>
      </c>
      <c r="BM9" s="102" t="s">
        <v>250</v>
      </c>
      <c r="BN9" s="129" t="s">
        <v>725</v>
      </c>
      <c r="BO9" s="129" t="s">
        <v>726</v>
      </c>
      <c r="BP9" s="129" t="s">
        <v>729</v>
      </c>
      <c r="BQ9" s="129" t="s">
        <v>731</v>
      </c>
      <c r="BR9" s="129" t="s">
        <v>734</v>
      </c>
      <c r="BS9" s="129" t="s">
        <v>737</v>
      </c>
      <c r="BT9" s="129" t="s">
        <v>740</v>
      </c>
      <c r="BU9" s="129" t="s">
        <v>743</v>
      </c>
      <c r="BV9" s="129" t="s">
        <v>746</v>
      </c>
      <c r="BW9" s="129" t="s">
        <v>753</v>
      </c>
      <c r="BX9" s="129" t="s">
        <v>754</v>
      </c>
      <c r="BY9" s="129" t="s">
        <v>755</v>
      </c>
      <c r="BZ9" s="129" t="s">
        <v>761</v>
      </c>
      <c r="CA9" s="129" t="s">
        <v>760</v>
      </c>
      <c r="CB9" s="129" t="s">
        <v>756</v>
      </c>
      <c r="CC9" s="129" t="s">
        <v>757</v>
      </c>
      <c r="CD9" s="129" t="s">
        <v>774</v>
      </c>
      <c r="CE9" s="129" t="s">
        <v>775</v>
      </c>
      <c r="CF9" s="129" t="s">
        <v>776</v>
      </c>
      <c r="CG9" s="129" t="s">
        <v>768</v>
      </c>
      <c r="CH9" s="129" t="s">
        <v>769</v>
      </c>
      <c r="CI9" s="129" t="s">
        <v>901</v>
      </c>
      <c r="CJ9" s="129" t="s">
        <v>901</v>
      </c>
      <c r="CK9" s="129" t="s">
        <v>901</v>
      </c>
      <c r="CL9" s="129" t="s">
        <v>901</v>
      </c>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N9" s="40" t="str">
        <f t="shared" si="0"/>
        <v/>
      </c>
    </row>
    <row r="10" spans="2:124" x14ac:dyDescent="0.35">
      <c r="B10" s="40" t="s">
        <v>19</v>
      </c>
      <c r="C10" s="99" t="s">
        <v>14</v>
      </c>
      <c r="D10" s="100" t="s">
        <v>20</v>
      </c>
      <c r="F10" s="99" t="str">
        <f t="array" ref="F10">IFERROR(INDEX(Model!$J$22:$J$46,MATCH(D10&amp;C10,Model!$J$22:$J$46&amp;Model!$A$22:$A$46,0)),"")</f>
        <v>0-3</v>
      </c>
      <c r="G10" s="129" t="s">
        <v>289</v>
      </c>
      <c r="H10" s="129" t="s">
        <v>290</v>
      </c>
      <c r="I10" s="129" t="s">
        <v>291</v>
      </c>
      <c r="J10" s="102" t="s">
        <v>250</v>
      </c>
      <c r="K10" s="102" t="s">
        <v>250</v>
      </c>
      <c r="L10" s="102" t="s">
        <v>250</v>
      </c>
      <c r="M10" s="129" t="s">
        <v>293</v>
      </c>
      <c r="N10" s="129" t="s">
        <v>413</v>
      </c>
      <c r="O10" s="129" t="s">
        <v>414</v>
      </c>
      <c r="P10" s="129" t="s">
        <v>294</v>
      </c>
      <c r="Q10" s="129" t="s">
        <v>295</v>
      </c>
      <c r="R10" s="129" t="s">
        <v>295</v>
      </c>
      <c r="S10" s="129" t="s">
        <v>296</v>
      </c>
      <c r="T10" s="129" t="s">
        <v>297</v>
      </c>
      <c r="U10" s="129" t="s">
        <v>297</v>
      </c>
      <c r="V10" s="129" t="s">
        <v>298</v>
      </c>
      <c r="W10" s="129" t="s">
        <v>299</v>
      </c>
      <c r="X10" s="129" t="s">
        <v>363</v>
      </c>
      <c r="Y10" s="129" t="s">
        <v>364</v>
      </c>
      <c r="Z10" s="129" t="s">
        <v>365</v>
      </c>
      <c r="AA10" s="129" t="s">
        <v>365</v>
      </c>
      <c r="AB10" s="129" t="s">
        <v>365</v>
      </c>
      <c r="AC10" s="129" t="s">
        <v>368</v>
      </c>
      <c r="AD10" s="129" t="s">
        <v>368</v>
      </c>
      <c r="AE10" s="129" t="s">
        <v>371</v>
      </c>
      <c r="AF10" s="129" t="s">
        <v>371</v>
      </c>
      <c r="AG10" s="129" t="s">
        <v>371</v>
      </c>
      <c r="AH10" s="129" t="s">
        <v>371</v>
      </c>
      <c r="AI10" s="136" t="s">
        <v>289</v>
      </c>
      <c r="AJ10" s="102" t="s">
        <v>1070</v>
      </c>
      <c r="AK10" s="102" t="s">
        <v>1071</v>
      </c>
      <c r="AL10" s="102" t="s">
        <v>250</v>
      </c>
      <c r="AM10" s="102" t="s">
        <v>250</v>
      </c>
      <c r="AN10" s="102" t="s">
        <v>250</v>
      </c>
      <c r="AO10" s="102" t="s">
        <v>1072</v>
      </c>
      <c r="AP10" s="102" t="s">
        <v>1073</v>
      </c>
      <c r="AQ10" s="102" t="s">
        <v>1074</v>
      </c>
      <c r="AR10" s="102" t="s">
        <v>1075</v>
      </c>
      <c r="AS10" s="102" t="s">
        <v>1076</v>
      </c>
      <c r="AT10" s="102" t="s">
        <v>1076</v>
      </c>
      <c r="AU10" s="102" t="s">
        <v>1077</v>
      </c>
      <c r="AV10" s="102" t="s">
        <v>1078</v>
      </c>
      <c r="AW10" s="102" t="s">
        <v>1078</v>
      </c>
      <c r="AX10" s="102" t="s">
        <v>1079</v>
      </c>
      <c r="AY10" s="102" t="s">
        <v>1080</v>
      </c>
      <c r="AZ10" s="102" t="s">
        <v>363</v>
      </c>
      <c r="BA10" s="102" t="s">
        <v>364</v>
      </c>
      <c r="BB10" s="102" t="s">
        <v>1081</v>
      </c>
      <c r="BC10" s="102" t="s">
        <v>1081</v>
      </c>
      <c r="BD10" s="102" t="s">
        <v>1081</v>
      </c>
      <c r="BE10" s="102" t="s">
        <v>1082</v>
      </c>
      <c r="BF10" s="102" t="s">
        <v>1082</v>
      </c>
      <c r="BG10" s="102" t="s">
        <v>1083</v>
      </c>
      <c r="BH10" s="102" t="s">
        <v>1083</v>
      </c>
      <c r="BI10" s="102" t="s">
        <v>1083</v>
      </c>
      <c r="BJ10" s="102" t="s">
        <v>1083</v>
      </c>
      <c r="BK10" s="137" t="s">
        <v>712</v>
      </c>
      <c r="BL10" s="129" t="s">
        <v>713</v>
      </c>
      <c r="BM10" s="129" t="s">
        <v>720</v>
      </c>
      <c r="BN10" s="102" t="s">
        <v>250</v>
      </c>
      <c r="BO10" s="102" t="s">
        <v>250</v>
      </c>
      <c r="BP10" s="102" t="s">
        <v>250</v>
      </c>
      <c r="BQ10" s="129" t="s">
        <v>1608</v>
      </c>
      <c r="BR10" s="129" t="s">
        <v>1610</v>
      </c>
      <c r="BS10" s="129" t="s">
        <v>1609</v>
      </c>
      <c r="BT10" s="129" t="s">
        <v>1611</v>
      </c>
      <c r="BU10" s="129" t="s">
        <v>1613</v>
      </c>
      <c r="BV10" s="129" t="s">
        <v>1612</v>
      </c>
      <c r="BW10" s="129" t="s">
        <v>1619</v>
      </c>
      <c r="BX10" s="129" t="s">
        <v>1620</v>
      </c>
      <c r="BY10" s="129" t="s">
        <v>1621</v>
      </c>
      <c r="BZ10" s="129" t="s">
        <v>1637</v>
      </c>
      <c r="CA10" s="129" t="s">
        <v>1638</v>
      </c>
      <c r="CB10" s="129" t="s">
        <v>1639</v>
      </c>
      <c r="CC10" s="129" t="s">
        <v>1640</v>
      </c>
      <c r="CD10" s="129" t="s">
        <v>1016</v>
      </c>
      <c r="CE10" s="129" t="s">
        <v>1017</v>
      </c>
      <c r="CF10" s="129" t="s">
        <v>1018</v>
      </c>
      <c r="CG10" s="129" t="s">
        <v>1025</v>
      </c>
      <c r="CH10" s="129" t="s">
        <v>1026</v>
      </c>
      <c r="CI10" s="129" t="s">
        <v>906</v>
      </c>
      <c r="CJ10" s="129" t="s">
        <v>909</v>
      </c>
      <c r="CK10" s="129" t="s">
        <v>902</v>
      </c>
      <c r="CL10" s="129" t="s">
        <v>904</v>
      </c>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N10" s="40" t="str">
        <f t="shared" si="0"/>
        <v>.</v>
      </c>
    </row>
    <row r="11" spans="2:124" x14ac:dyDescent="0.35">
      <c r="B11" s="40" t="s">
        <v>19</v>
      </c>
      <c r="C11" s="99" t="s">
        <v>14</v>
      </c>
      <c r="D11" s="100" t="s">
        <v>22</v>
      </c>
      <c r="F11" s="99" t="str">
        <f t="array" ref="F11">IFERROR(INDEX(Model!$J$22:$J$46,MATCH(D11&amp;C11,Model!$J$22:$J$46&amp;Model!$A$22:$A$46,0)),"")</f>
        <v/>
      </c>
      <c r="G11" s="129" t="s">
        <v>292</v>
      </c>
      <c r="H11" s="129" t="s">
        <v>300</v>
      </c>
      <c r="I11" s="129" t="s">
        <v>301</v>
      </c>
      <c r="J11" s="102" t="s">
        <v>250</v>
      </c>
      <c r="K11" s="102" t="s">
        <v>250</v>
      </c>
      <c r="L11" s="102" t="s">
        <v>250</v>
      </c>
      <c r="M11" s="129" t="s">
        <v>415</v>
      </c>
      <c r="N11" s="129" t="s">
        <v>416</v>
      </c>
      <c r="O11" s="129" t="s">
        <v>417</v>
      </c>
      <c r="P11" s="129" t="s">
        <v>302</v>
      </c>
      <c r="Q11" s="129" t="s">
        <v>302</v>
      </c>
      <c r="R11" s="129" t="s">
        <v>302</v>
      </c>
      <c r="S11" s="129" t="s">
        <v>303</v>
      </c>
      <c r="T11" s="129" t="s">
        <v>303</v>
      </c>
      <c r="U11" s="129" t="s">
        <v>303</v>
      </c>
      <c r="V11" s="129" t="s">
        <v>549</v>
      </c>
      <c r="W11" s="129" t="s">
        <v>304</v>
      </c>
      <c r="X11" s="129" t="s">
        <v>363</v>
      </c>
      <c r="Y11" s="129" t="s">
        <v>364</v>
      </c>
      <c r="Z11" s="129" t="s">
        <v>366</v>
      </c>
      <c r="AA11" s="129" t="s">
        <v>366</v>
      </c>
      <c r="AB11" s="129" t="s">
        <v>366</v>
      </c>
      <c r="AC11" s="129" t="s">
        <v>369</v>
      </c>
      <c r="AD11" s="129" t="s">
        <v>369</v>
      </c>
      <c r="AE11" s="129" t="s">
        <v>372</v>
      </c>
      <c r="AF11" s="129" t="s">
        <v>372</v>
      </c>
      <c r="AG11" s="129" t="s">
        <v>372</v>
      </c>
      <c r="AH11" s="129" t="s">
        <v>372</v>
      </c>
      <c r="AI11" s="136" t="s">
        <v>292</v>
      </c>
      <c r="AJ11" s="102" t="s">
        <v>1084</v>
      </c>
      <c r="AK11" s="102" t="s">
        <v>1085</v>
      </c>
      <c r="AL11" s="102" t="s">
        <v>250</v>
      </c>
      <c r="AM11" s="102" t="s">
        <v>250</v>
      </c>
      <c r="AN11" s="102" t="s">
        <v>250</v>
      </c>
      <c r="AO11" s="102" t="s">
        <v>1086</v>
      </c>
      <c r="AP11" s="102" t="s">
        <v>1087</v>
      </c>
      <c r="AQ11" s="102" t="s">
        <v>1088</v>
      </c>
      <c r="AR11" s="102" t="s">
        <v>1089</v>
      </c>
      <c r="AS11" s="102" t="s">
        <v>1089</v>
      </c>
      <c r="AT11" s="102" t="s">
        <v>1089</v>
      </c>
      <c r="AU11" s="102" t="s">
        <v>1090</v>
      </c>
      <c r="AV11" s="102" t="s">
        <v>1090</v>
      </c>
      <c r="AW11" s="102" t="s">
        <v>1090</v>
      </c>
      <c r="AX11" s="102" t="s">
        <v>1091</v>
      </c>
      <c r="AY11" s="102" t="s">
        <v>1092</v>
      </c>
      <c r="AZ11" s="102" t="s">
        <v>363</v>
      </c>
      <c r="BA11" s="102" t="s">
        <v>364</v>
      </c>
      <c r="BB11" s="102" t="s">
        <v>1093</v>
      </c>
      <c r="BC11" s="102" t="s">
        <v>1093</v>
      </c>
      <c r="BD11" s="102" t="s">
        <v>1093</v>
      </c>
      <c r="BE11" s="102" t="s">
        <v>1094</v>
      </c>
      <c r="BF11" s="102" t="s">
        <v>1094</v>
      </c>
      <c r="BG11" s="102" t="s">
        <v>1095</v>
      </c>
      <c r="BH11" s="102" t="s">
        <v>1095</v>
      </c>
      <c r="BI11" s="102" t="s">
        <v>1095</v>
      </c>
      <c r="BJ11" s="102" t="s">
        <v>1095</v>
      </c>
      <c r="BK11" s="137" t="s">
        <v>714</v>
      </c>
      <c r="BL11" s="129" t="s">
        <v>718</v>
      </c>
      <c r="BM11" s="129" t="s">
        <v>719</v>
      </c>
      <c r="BN11" s="102" t="s">
        <v>250</v>
      </c>
      <c r="BO11" s="102" t="s">
        <v>250</v>
      </c>
      <c r="BP11" s="102" t="s">
        <v>250</v>
      </c>
      <c r="BQ11" s="129" t="s">
        <v>1602</v>
      </c>
      <c r="BR11" s="129" t="s">
        <v>1603</v>
      </c>
      <c r="BS11" s="129" t="s">
        <v>1604</v>
      </c>
      <c r="BT11" s="129" t="s">
        <v>1614</v>
      </c>
      <c r="BU11" s="129" t="s">
        <v>1615</v>
      </c>
      <c r="BV11" s="129" t="s">
        <v>1612</v>
      </c>
      <c r="BW11" s="129" t="s">
        <v>1622</v>
      </c>
      <c r="BX11" s="129" t="s">
        <v>1623</v>
      </c>
      <c r="BY11" s="129" t="s">
        <v>1621</v>
      </c>
      <c r="BZ11" s="129" t="s">
        <v>1644</v>
      </c>
      <c r="CA11" s="129" t="s">
        <v>1643</v>
      </c>
      <c r="CB11" s="129" t="s">
        <v>1641</v>
      </c>
      <c r="CC11" s="129" t="s">
        <v>1642</v>
      </c>
      <c r="CD11" s="129" t="s">
        <v>1019</v>
      </c>
      <c r="CE11" s="129" t="s">
        <v>1020</v>
      </c>
      <c r="CF11" s="129" t="s">
        <v>1021</v>
      </c>
      <c r="CG11" s="129" t="s">
        <v>1028</v>
      </c>
      <c r="CH11" s="129" t="s">
        <v>1027</v>
      </c>
      <c r="CI11" s="129" t="s">
        <v>907</v>
      </c>
      <c r="CJ11" s="129" t="s">
        <v>910</v>
      </c>
      <c r="CK11" s="129" t="s">
        <v>903</v>
      </c>
      <c r="CL11" s="129" t="s">
        <v>905</v>
      </c>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N11" s="40" t="str">
        <f t="shared" si="0"/>
        <v/>
      </c>
    </row>
    <row r="12" spans="2:124" x14ac:dyDescent="0.35">
      <c r="B12" s="40" t="s">
        <v>19</v>
      </c>
      <c r="C12" s="99" t="s">
        <v>14</v>
      </c>
      <c r="D12" s="100" t="s">
        <v>21</v>
      </c>
      <c r="F12" s="99" t="str">
        <f t="array" ref="F12">IFERROR(INDEX(Model!$J$22:$J$46,MATCH(D12&amp;C12,Model!$J$22:$J$46&amp;Model!$A$22:$A$46,0)),"")</f>
        <v/>
      </c>
      <c r="G12" s="129" t="s">
        <v>305</v>
      </c>
      <c r="H12" s="129" t="s">
        <v>306</v>
      </c>
      <c r="I12" s="129" t="s">
        <v>307</v>
      </c>
      <c r="J12" s="102" t="s">
        <v>250</v>
      </c>
      <c r="K12" s="102" t="s">
        <v>250</v>
      </c>
      <c r="L12" s="102" t="s">
        <v>250</v>
      </c>
      <c r="M12" s="129" t="s">
        <v>418</v>
      </c>
      <c r="N12" s="129" t="s">
        <v>419</v>
      </c>
      <c r="O12" s="129" t="s">
        <v>420</v>
      </c>
      <c r="P12" s="129" t="s">
        <v>308</v>
      </c>
      <c r="Q12" s="129" t="s">
        <v>308</v>
      </c>
      <c r="R12" s="129" t="s">
        <v>308</v>
      </c>
      <c r="S12" s="129" t="s">
        <v>309</v>
      </c>
      <c r="T12" s="129" t="s">
        <v>309</v>
      </c>
      <c r="U12" s="129" t="s">
        <v>309</v>
      </c>
      <c r="V12" s="129" t="s">
        <v>548</v>
      </c>
      <c r="W12" s="129" t="s">
        <v>310</v>
      </c>
      <c r="X12" s="129" t="s">
        <v>363</v>
      </c>
      <c r="Y12" s="129" t="s">
        <v>364</v>
      </c>
      <c r="Z12" s="129" t="s">
        <v>367</v>
      </c>
      <c r="AA12" s="129" t="s">
        <v>367</v>
      </c>
      <c r="AB12" s="129" t="s">
        <v>367</v>
      </c>
      <c r="AC12" s="129" t="s">
        <v>370</v>
      </c>
      <c r="AD12" s="129" t="s">
        <v>370</v>
      </c>
      <c r="AE12" s="129" t="s">
        <v>373</v>
      </c>
      <c r="AF12" s="129" t="s">
        <v>373</v>
      </c>
      <c r="AG12" s="129" t="s">
        <v>373</v>
      </c>
      <c r="AH12" s="129" t="s">
        <v>373</v>
      </c>
      <c r="AI12" s="136" t="s">
        <v>305</v>
      </c>
      <c r="AJ12" s="102" t="s">
        <v>1096</v>
      </c>
      <c r="AK12" s="102" t="s">
        <v>1097</v>
      </c>
      <c r="AL12" s="102" t="s">
        <v>250</v>
      </c>
      <c r="AM12" s="102" t="s">
        <v>250</v>
      </c>
      <c r="AN12" s="102" t="s">
        <v>250</v>
      </c>
      <c r="AO12" s="102" t="s">
        <v>1098</v>
      </c>
      <c r="AP12" s="102" t="s">
        <v>1099</v>
      </c>
      <c r="AQ12" s="102" t="s">
        <v>1100</v>
      </c>
      <c r="AR12" s="102" t="s">
        <v>1101</v>
      </c>
      <c r="AS12" s="102" t="s">
        <v>1101</v>
      </c>
      <c r="AT12" s="102" t="s">
        <v>1101</v>
      </c>
      <c r="AU12" s="102" t="s">
        <v>1102</v>
      </c>
      <c r="AV12" s="102" t="s">
        <v>1102</v>
      </c>
      <c r="AW12" s="102" t="s">
        <v>1102</v>
      </c>
      <c r="AX12" s="102" t="s">
        <v>1103</v>
      </c>
      <c r="AY12" s="102" t="s">
        <v>1104</v>
      </c>
      <c r="AZ12" s="102" t="s">
        <v>363</v>
      </c>
      <c r="BA12" s="102" t="s">
        <v>364</v>
      </c>
      <c r="BB12" s="102" t="s">
        <v>1105</v>
      </c>
      <c r="BC12" s="102" t="s">
        <v>1105</v>
      </c>
      <c r="BD12" s="102" t="s">
        <v>1105</v>
      </c>
      <c r="BE12" s="102" t="s">
        <v>1106</v>
      </c>
      <c r="BF12" s="102" t="s">
        <v>1106</v>
      </c>
      <c r="BG12" s="102" t="s">
        <v>1107</v>
      </c>
      <c r="BH12" s="102" t="s">
        <v>1107</v>
      </c>
      <c r="BI12" s="102" t="s">
        <v>1107</v>
      </c>
      <c r="BJ12" s="102" t="s">
        <v>1107</v>
      </c>
      <c r="BK12" s="137" t="s">
        <v>716</v>
      </c>
      <c r="BL12" s="129" t="s">
        <v>717</v>
      </c>
      <c r="BM12" s="129" t="s">
        <v>715</v>
      </c>
      <c r="BN12" s="102" t="s">
        <v>250</v>
      </c>
      <c r="BO12" s="102" t="s">
        <v>250</v>
      </c>
      <c r="BP12" s="102" t="s">
        <v>250</v>
      </c>
      <c r="BQ12" s="129" t="s">
        <v>1605</v>
      </c>
      <c r="BR12" s="129" t="s">
        <v>1606</v>
      </c>
      <c r="BS12" s="129" t="s">
        <v>1607</v>
      </c>
      <c r="BT12" s="129" t="s">
        <v>1616</v>
      </c>
      <c r="BU12" s="129" t="s">
        <v>1617</v>
      </c>
      <c r="BV12" s="129" t="s">
        <v>1618</v>
      </c>
      <c r="BW12" s="129" t="s">
        <v>1624</v>
      </c>
      <c r="BX12" s="129" t="s">
        <v>1625</v>
      </c>
      <c r="BY12" s="129" t="s">
        <v>1626</v>
      </c>
      <c r="BZ12" s="129" t="s">
        <v>1645</v>
      </c>
      <c r="CA12" s="129" t="s">
        <v>1646</v>
      </c>
      <c r="CB12" s="129" t="s">
        <v>1647</v>
      </c>
      <c r="CC12" s="129" t="s">
        <v>1648</v>
      </c>
      <c r="CD12" s="129" t="s">
        <v>1022</v>
      </c>
      <c r="CE12" s="129" t="s">
        <v>1023</v>
      </c>
      <c r="CF12" s="129" t="s">
        <v>1024</v>
      </c>
      <c r="CG12" s="129" t="s">
        <v>1029</v>
      </c>
      <c r="CH12" s="129" t="s">
        <v>1030</v>
      </c>
      <c r="CI12" s="129" t="s">
        <v>908</v>
      </c>
      <c r="CJ12" s="129" t="s">
        <v>911</v>
      </c>
      <c r="CK12" s="129" t="s">
        <v>912</v>
      </c>
      <c r="CL12" s="129" t="s">
        <v>913</v>
      </c>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N12" s="40" t="str">
        <f t="shared" si="0"/>
        <v/>
      </c>
    </row>
    <row r="13" spans="2:124" x14ac:dyDescent="0.35">
      <c r="B13" s="40" t="s">
        <v>6</v>
      </c>
      <c r="C13" s="99" t="s">
        <v>15</v>
      </c>
      <c r="D13" s="100" t="s">
        <v>23</v>
      </c>
      <c r="F13" s="99" t="str">
        <f t="array" ref="F13">IFERROR(INDEX(Model!$J$22:$J$46,MATCH(D13&amp;C13,Model!$J$22:$J$46&amp;Model!$A$22:$A$46,0)),"")</f>
        <v/>
      </c>
      <c r="G13" s="129" t="s">
        <v>375</v>
      </c>
      <c r="H13" s="129" t="s">
        <v>376</v>
      </c>
      <c r="I13" s="129" t="s">
        <v>377</v>
      </c>
      <c r="J13" s="129" t="s">
        <v>378</v>
      </c>
      <c r="K13" s="129" t="s">
        <v>380</v>
      </c>
      <c r="L13" s="129" t="s">
        <v>379</v>
      </c>
      <c r="M13" s="102" t="s">
        <v>250</v>
      </c>
      <c r="N13" s="102" t="s">
        <v>250</v>
      </c>
      <c r="O13" s="102" t="s">
        <v>250</v>
      </c>
      <c r="P13" s="129" t="s">
        <v>393</v>
      </c>
      <c r="Q13" s="129" t="s">
        <v>394</v>
      </c>
      <c r="R13" s="129" t="s">
        <v>395</v>
      </c>
      <c r="S13" s="129" t="s">
        <v>398</v>
      </c>
      <c r="T13" s="129" t="s">
        <v>397</v>
      </c>
      <c r="U13" s="129" t="s">
        <v>396</v>
      </c>
      <c r="V13" s="129" t="s">
        <v>615</v>
      </c>
      <c r="W13" s="129" t="s">
        <v>615</v>
      </c>
      <c r="X13" s="129" t="s">
        <v>405</v>
      </c>
      <c r="Y13" s="129" t="s">
        <v>406</v>
      </c>
      <c r="Z13" s="129" t="s">
        <v>638</v>
      </c>
      <c r="AA13" s="129" t="s">
        <v>640</v>
      </c>
      <c r="AB13" s="129" t="s">
        <v>641</v>
      </c>
      <c r="AC13" s="129" t="s">
        <v>642</v>
      </c>
      <c r="AD13" s="129" t="s">
        <v>639</v>
      </c>
      <c r="AE13" s="129" t="s">
        <v>678</v>
      </c>
      <c r="AF13" s="129" t="s">
        <v>679</v>
      </c>
      <c r="AG13" s="129" t="s">
        <v>680</v>
      </c>
      <c r="AH13" s="129" t="s">
        <v>681</v>
      </c>
      <c r="AI13" s="136" t="s">
        <v>1108</v>
      </c>
      <c r="AJ13" s="102" t="s">
        <v>1109</v>
      </c>
      <c r="AK13" s="102" t="s">
        <v>1110</v>
      </c>
      <c r="AL13" s="102" t="s">
        <v>1111</v>
      </c>
      <c r="AM13" s="102" t="s">
        <v>1112</v>
      </c>
      <c r="AN13" s="102" t="s">
        <v>1113</v>
      </c>
      <c r="AO13" s="102" t="s">
        <v>250</v>
      </c>
      <c r="AP13" s="102" t="s">
        <v>250</v>
      </c>
      <c r="AQ13" s="102" t="s">
        <v>250</v>
      </c>
      <c r="AR13" s="102" t="s">
        <v>1114</v>
      </c>
      <c r="AS13" s="102" t="s">
        <v>1115</v>
      </c>
      <c r="AT13" s="102" t="s">
        <v>1116</v>
      </c>
      <c r="AU13" s="102" t="s">
        <v>1117</v>
      </c>
      <c r="AV13" s="102" t="s">
        <v>1118</v>
      </c>
      <c r="AW13" s="102" t="s">
        <v>1119</v>
      </c>
      <c r="AX13" s="102" t="s">
        <v>1120</v>
      </c>
      <c r="AY13" s="102" t="s">
        <v>1120</v>
      </c>
      <c r="AZ13" s="102" t="s">
        <v>405</v>
      </c>
      <c r="BA13" s="102" t="s">
        <v>406</v>
      </c>
      <c r="BB13" s="102" t="s">
        <v>1121</v>
      </c>
      <c r="BC13" s="102" t="s">
        <v>1122</v>
      </c>
      <c r="BD13" s="102" t="s">
        <v>1123</v>
      </c>
      <c r="BE13" s="102" t="s">
        <v>1124</v>
      </c>
      <c r="BF13" s="102" t="s">
        <v>1125</v>
      </c>
      <c r="BG13" s="102" t="s">
        <v>1126</v>
      </c>
      <c r="BH13" s="102" t="s">
        <v>1127</v>
      </c>
      <c r="BI13" s="102" t="s">
        <v>1128</v>
      </c>
      <c r="BJ13" s="102" t="s">
        <v>1129</v>
      </c>
      <c r="BK13" s="137" t="s">
        <v>788</v>
      </c>
      <c r="BL13" s="129" t="s">
        <v>790</v>
      </c>
      <c r="BM13" s="129" t="s">
        <v>792</v>
      </c>
      <c r="BN13" s="129" t="s">
        <v>783</v>
      </c>
      <c r="BO13" s="129" t="s">
        <v>784</v>
      </c>
      <c r="BP13" s="129" t="s">
        <v>785</v>
      </c>
      <c r="BQ13" s="102" t="s">
        <v>250</v>
      </c>
      <c r="BR13" s="102" t="s">
        <v>250</v>
      </c>
      <c r="BS13" s="102" t="s">
        <v>250</v>
      </c>
      <c r="BT13" s="129" t="s">
        <v>1649</v>
      </c>
      <c r="BU13" s="129" t="s">
        <v>1650</v>
      </c>
      <c r="BV13" s="129" t="s">
        <v>1651</v>
      </c>
      <c r="BW13" s="129" t="s">
        <v>1658</v>
      </c>
      <c r="BX13" s="129" t="s">
        <v>1659</v>
      </c>
      <c r="BY13" s="129" t="s">
        <v>1660</v>
      </c>
      <c r="BZ13" s="129" t="s">
        <v>1667</v>
      </c>
      <c r="CA13" s="129" t="s">
        <v>1668</v>
      </c>
      <c r="CB13" s="129" t="s">
        <v>1669</v>
      </c>
      <c r="CC13" s="129" t="s">
        <v>1670</v>
      </c>
      <c r="CD13" s="129" t="s">
        <v>1031</v>
      </c>
      <c r="CE13" s="129" t="s">
        <v>1032</v>
      </c>
      <c r="CF13" s="129" t="s">
        <v>1033</v>
      </c>
      <c r="CG13" s="129" t="s">
        <v>1034</v>
      </c>
      <c r="CH13" s="129" t="s">
        <v>1035</v>
      </c>
      <c r="CI13" s="129" t="s">
        <v>934</v>
      </c>
      <c r="CJ13" s="129" t="s">
        <v>935</v>
      </c>
      <c r="CK13" s="129" t="s">
        <v>936</v>
      </c>
      <c r="CL13" s="129" t="s">
        <v>937</v>
      </c>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N13" s="40" t="str">
        <f t="shared" si="0"/>
        <v/>
      </c>
    </row>
    <row r="14" spans="2:124" x14ac:dyDescent="0.35">
      <c r="B14" s="40" t="s">
        <v>6</v>
      </c>
      <c r="C14" s="99" t="s">
        <v>15</v>
      </c>
      <c r="D14" s="100" t="s">
        <v>24</v>
      </c>
      <c r="F14" s="99" t="str">
        <f t="array" ref="F14">IFERROR(INDEX(Model!$J$22:$J$46,MATCH(D14&amp;C14,Model!$J$22:$J$46&amp;Model!$A$22:$A$46,0)),"")</f>
        <v>Sand/Clay</v>
      </c>
      <c r="G14" s="129" t="s">
        <v>381</v>
      </c>
      <c r="H14" s="129" t="s">
        <v>382</v>
      </c>
      <c r="I14" s="129" t="s">
        <v>383</v>
      </c>
      <c r="J14" s="129" t="s">
        <v>384</v>
      </c>
      <c r="K14" s="129" t="s">
        <v>385</v>
      </c>
      <c r="L14" s="129" t="s">
        <v>386</v>
      </c>
      <c r="M14" s="102" t="s">
        <v>250</v>
      </c>
      <c r="N14" s="102" t="s">
        <v>250</v>
      </c>
      <c r="O14" s="102" t="s">
        <v>250</v>
      </c>
      <c r="P14" s="129" t="s">
        <v>403</v>
      </c>
      <c r="Q14" s="129" t="s">
        <v>399</v>
      </c>
      <c r="R14" s="129" t="s">
        <v>400</v>
      </c>
      <c r="S14" s="129" t="s">
        <v>404</v>
      </c>
      <c r="T14" s="129" t="s">
        <v>401</v>
      </c>
      <c r="U14" s="129" t="s">
        <v>402</v>
      </c>
      <c r="V14" s="129" t="s">
        <v>617</v>
      </c>
      <c r="W14" s="129" t="s">
        <v>619</v>
      </c>
      <c r="X14" s="129" t="s">
        <v>405</v>
      </c>
      <c r="Y14" s="129" t="s">
        <v>406</v>
      </c>
      <c r="Z14" s="129" t="s">
        <v>643</v>
      </c>
      <c r="AA14" s="129" t="s">
        <v>644</v>
      </c>
      <c r="AB14" s="129" t="s">
        <v>645</v>
      </c>
      <c r="AC14" s="129" t="s">
        <v>646</v>
      </c>
      <c r="AD14" s="129" t="s">
        <v>647</v>
      </c>
      <c r="AE14" s="129" t="s">
        <v>682</v>
      </c>
      <c r="AF14" s="129" t="s">
        <v>683</v>
      </c>
      <c r="AG14" s="129" t="s">
        <v>684</v>
      </c>
      <c r="AH14" s="129" t="s">
        <v>685</v>
      </c>
      <c r="AI14" s="136" t="s">
        <v>1130</v>
      </c>
      <c r="AJ14" s="102" t="s">
        <v>1131</v>
      </c>
      <c r="AK14" s="102" t="s">
        <v>1132</v>
      </c>
      <c r="AL14" s="102" t="s">
        <v>1133</v>
      </c>
      <c r="AM14" s="102" t="s">
        <v>1134</v>
      </c>
      <c r="AN14" s="102" t="s">
        <v>1135</v>
      </c>
      <c r="AO14" s="102" t="s">
        <v>250</v>
      </c>
      <c r="AP14" s="102" t="s">
        <v>250</v>
      </c>
      <c r="AQ14" s="102" t="s">
        <v>250</v>
      </c>
      <c r="AR14" s="102" t="s">
        <v>1136</v>
      </c>
      <c r="AS14" s="102" t="s">
        <v>1137</v>
      </c>
      <c r="AT14" s="102" t="s">
        <v>1138</v>
      </c>
      <c r="AU14" s="102" t="s">
        <v>1139</v>
      </c>
      <c r="AV14" s="102" t="s">
        <v>1140</v>
      </c>
      <c r="AW14" s="102" t="s">
        <v>1141</v>
      </c>
      <c r="AX14" s="102" t="s">
        <v>1142</v>
      </c>
      <c r="AY14" s="102" t="s">
        <v>1143</v>
      </c>
      <c r="AZ14" s="102" t="s">
        <v>405</v>
      </c>
      <c r="BA14" s="102" t="s">
        <v>406</v>
      </c>
      <c r="BB14" s="102" t="s">
        <v>1144</v>
      </c>
      <c r="BC14" s="102" t="s">
        <v>1145</v>
      </c>
      <c r="BD14" s="102" t="s">
        <v>1146</v>
      </c>
      <c r="BE14" s="102" t="s">
        <v>1147</v>
      </c>
      <c r="BF14" s="102" t="s">
        <v>1148</v>
      </c>
      <c r="BG14" s="102" t="s">
        <v>1149</v>
      </c>
      <c r="BH14" s="102" t="s">
        <v>1150</v>
      </c>
      <c r="BI14" s="102" t="s">
        <v>1151</v>
      </c>
      <c r="BJ14" s="102" t="s">
        <v>1152</v>
      </c>
      <c r="BK14" s="137" t="s">
        <v>796</v>
      </c>
      <c r="BL14" s="129" t="s">
        <v>795</v>
      </c>
      <c r="BM14" s="129" t="s">
        <v>793</v>
      </c>
      <c r="BN14" s="129" t="s">
        <v>779</v>
      </c>
      <c r="BO14" s="129" t="s">
        <v>786</v>
      </c>
      <c r="BP14" s="129" t="s">
        <v>787</v>
      </c>
      <c r="BQ14" s="102" t="s">
        <v>250</v>
      </c>
      <c r="BR14" s="102" t="s">
        <v>250</v>
      </c>
      <c r="BS14" s="102" t="s">
        <v>250</v>
      </c>
      <c r="BT14" s="129" t="s">
        <v>1652</v>
      </c>
      <c r="BU14" s="129" t="s">
        <v>1653</v>
      </c>
      <c r="BV14" s="129" t="s">
        <v>1654</v>
      </c>
      <c r="BW14" s="129" t="s">
        <v>1661</v>
      </c>
      <c r="BX14" s="129" t="s">
        <v>1662</v>
      </c>
      <c r="BY14" s="129" t="s">
        <v>1663</v>
      </c>
      <c r="BZ14" s="129" t="s">
        <v>1671</v>
      </c>
      <c r="CA14" s="129" t="s">
        <v>1672</v>
      </c>
      <c r="CB14" s="129" t="s">
        <v>1669</v>
      </c>
      <c r="CC14" s="129" t="s">
        <v>1670</v>
      </c>
      <c r="CD14" s="129" t="s">
        <v>1036</v>
      </c>
      <c r="CE14" s="129" t="s">
        <v>1037</v>
      </c>
      <c r="CF14" s="129" t="s">
        <v>1038</v>
      </c>
      <c r="CG14" s="129" t="s">
        <v>1039</v>
      </c>
      <c r="CH14" s="129" t="s">
        <v>1040</v>
      </c>
      <c r="CI14" s="129" t="s">
        <v>930</v>
      </c>
      <c r="CJ14" s="129" t="s">
        <v>931</v>
      </c>
      <c r="CK14" s="129" t="s">
        <v>932</v>
      </c>
      <c r="CL14" s="129" t="s">
        <v>933</v>
      </c>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N14" s="40" t="str">
        <f t="shared" si="0"/>
        <v>.</v>
      </c>
    </row>
    <row r="15" spans="2:124" x14ac:dyDescent="0.35">
      <c r="B15" s="40" t="s">
        <v>6</v>
      </c>
      <c r="C15" s="99" t="s">
        <v>15</v>
      </c>
      <c r="D15" s="100" t="s">
        <v>25</v>
      </c>
      <c r="F15" s="99" t="str">
        <f t="array" ref="F15">IFERROR(INDEX(Model!$J$22:$J$46,MATCH(D15&amp;C15,Model!$J$22:$J$46&amp;Model!$A$22:$A$46,0)),"")</f>
        <v/>
      </c>
      <c r="G15" s="129" t="s">
        <v>387</v>
      </c>
      <c r="H15" s="129" t="s">
        <v>388</v>
      </c>
      <c r="I15" s="129" t="s">
        <v>389</v>
      </c>
      <c r="J15" s="129" t="s">
        <v>390</v>
      </c>
      <c r="K15" s="129" t="s">
        <v>391</v>
      </c>
      <c r="L15" s="129" t="s">
        <v>392</v>
      </c>
      <c r="M15" s="102" t="s">
        <v>250</v>
      </c>
      <c r="N15" s="102" t="s">
        <v>250</v>
      </c>
      <c r="O15" s="102" t="s">
        <v>250</v>
      </c>
      <c r="P15" s="129" t="s">
        <v>421</v>
      </c>
      <c r="Q15" s="129" t="s">
        <v>422</v>
      </c>
      <c r="R15" s="129" t="s">
        <v>423</v>
      </c>
      <c r="S15" s="129" t="s">
        <v>424</v>
      </c>
      <c r="T15" s="129" t="s">
        <v>425</v>
      </c>
      <c r="U15" s="129" t="s">
        <v>426</v>
      </c>
      <c r="V15" s="129" t="s">
        <v>616</v>
      </c>
      <c r="W15" s="129" t="s">
        <v>618</v>
      </c>
      <c r="X15" s="129" t="s">
        <v>405</v>
      </c>
      <c r="Y15" s="129" t="s">
        <v>406</v>
      </c>
      <c r="Z15" s="129" t="s">
        <v>633</v>
      </c>
      <c r="AA15" s="129" t="s">
        <v>637</v>
      </c>
      <c r="AB15" s="129" t="s">
        <v>636</v>
      </c>
      <c r="AC15" s="129" t="s">
        <v>634</v>
      </c>
      <c r="AD15" s="129" t="s">
        <v>635</v>
      </c>
      <c r="AE15" s="129" t="s">
        <v>686</v>
      </c>
      <c r="AF15" s="129" t="s">
        <v>689</v>
      </c>
      <c r="AG15" s="129" t="s">
        <v>688</v>
      </c>
      <c r="AH15" s="129" t="s">
        <v>687</v>
      </c>
      <c r="AI15" s="136" t="s">
        <v>1153</v>
      </c>
      <c r="AJ15" s="102" t="s">
        <v>1811</v>
      </c>
      <c r="AK15" s="102" t="s">
        <v>1154</v>
      </c>
      <c r="AL15" s="102" t="s">
        <v>1155</v>
      </c>
      <c r="AM15" s="102" t="s">
        <v>1156</v>
      </c>
      <c r="AN15" s="102" t="s">
        <v>1157</v>
      </c>
      <c r="AO15" s="102" t="s">
        <v>250</v>
      </c>
      <c r="AP15" s="102" t="s">
        <v>250</v>
      </c>
      <c r="AQ15" s="102" t="s">
        <v>250</v>
      </c>
      <c r="AR15" s="102" t="s">
        <v>1158</v>
      </c>
      <c r="AS15" s="102" t="s">
        <v>1159</v>
      </c>
      <c r="AT15" s="102" t="s">
        <v>1160</v>
      </c>
      <c r="AU15" s="102" t="s">
        <v>1161</v>
      </c>
      <c r="AV15" s="102" t="s">
        <v>1162</v>
      </c>
      <c r="AW15" s="102" t="s">
        <v>1163</v>
      </c>
      <c r="AX15" s="102" t="s">
        <v>1164</v>
      </c>
      <c r="AY15" s="102" t="s">
        <v>1165</v>
      </c>
      <c r="AZ15" s="102" t="s">
        <v>405</v>
      </c>
      <c r="BA15" s="102" t="s">
        <v>406</v>
      </c>
      <c r="BB15" s="102" t="s">
        <v>1166</v>
      </c>
      <c r="BC15" s="102" t="s">
        <v>1167</v>
      </c>
      <c r="BD15" s="102" t="s">
        <v>1168</v>
      </c>
      <c r="BE15" s="102" t="s">
        <v>1169</v>
      </c>
      <c r="BF15" s="102" t="s">
        <v>1170</v>
      </c>
      <c r="BG15" s="102" t="s">
        <v>1171</v>
      </c>
      <c r="BH15" s="102" t="s">
        <v>1172</v>
      </c>
      <c r="BI15" s="102" t="s">
        <v>1173</v>
      </c>
      <c r="BJ15" s="102" t="s">
        <v>1174</v>
      </c>
      <c r="BK15" s="137" t="s">
        <v>789</v>
      </c>
      <c r="BL15" s="129" t="s">
        <v>791</v>
      </c>
      <c r="BM15" s="129" t="s">
        <v>794</v>
      </c>
      <c r="BN15" s="129" t="s">
        <v>780</v>
      </c>
      <c r="BO15" s="129" t="s">
        <v>781</v>
      </c>
      <c r="BP15" s="129" t="s">
        <v>782</v>
      </c>
      <c r="BQ15" s="102" t="s">
        <v>250</v>
      </c>
      <c r="BR15" s="102" t="s">
        <v>250</v>
      </c>
      <c r="BS15" s="102" t="s">
        <v>250</v>
      </c>
      <c r="BT15" s="129" t="s">
        <v>1655</v>
      </c>
      <c r="BU15" s="129" t="s">
        <v>1656</v>
      </c>
      <c r="BV15" s="129" t="s">
        <v>1657</v>
      </c>
      <c r="BW15" s="129" t="s">
        <v>1664</v>
      </c>
      <c r="BX15" s="129" t="s">
        <v>1665</v>
      </c>
      <c r="BY15" s="129" t="s">
        <v>1666</v>
      </c>
      <c r="BZ15" s="129" t="s">
        <v>1673</v>
      </c>
      <c r="CA15" s="129" t="s">
        <v>1674</v>
      </c>
      <c r="CB15" s="129" t="s">
        <v>1669</v>
      </c>
      <c r="CC15" s="129" t="s">
        <v>1670</v>
      </c>
      <c r="CD15" s="129" t="s">
        <v>1041</v>
      </c>
      <c r="CE15" s="129" t="s">
        <v>1042</v>
      </c>
      <c r="CF15" s="129" t="s">
        <v>1043</v>
      </c>
      <c r="CG15" s="129" t="s">
        <v>1044</v>
      </c>
      <c r="CH15" s="129" t="s">
        <v>1045</v>
      </c>
      <c r="CI15" s="129" t="s">
        <v>926</v>
      </c>
      <c r="CJ15" s="129" t="s">
        <v>927</v>
      </c>
      <c r="CK15" s="129" t="s">
        <v>929</v>
      </c>
      <c r="CL15" s="129" t="s">
        <v>928</v>
      </c>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N15" s="40" t="str">
        <f t="shared" si="0"/>
        <v/>
      </c>
    </row>
    <row r="16" spans="2:124" x14ac:dyDescent="0.35">
      <c r="B16" s="40" t="s">
        <v>31</v>
      </c>
      <c r="C16" s="99" t="s">
        <v>32</v>
      </c>
      <c r="D16" s="100" t="s">
        <v>54</v>
      </c>
      <c r="F16" s="99" t="str">
        <f t="array" ref="F16">IFERROR(INDEX(Model!$J$22:$J$46,MATCH(D16&amp;C16,Model!$J$22:$J$46&amp;Model!$A$22:$A$46,0)),"")</f>
        <v/>
      </c>
      <c r="G16" s="129" t="s">
        <v>311</v>
      </c>
      <c r="H16" s="129" t="s">
        <v>312</v>
      </c>
      <c r="I16" s="129" t="s">
        <v>313</v>
      </c>
      <c r="J16" s="129" t="s">
        <v>314</v>
      </c>
      <c r="K16" s="129" t="s">
        <v>315</v>
      </c>
      <c r="L16" s="129" t="s">
        <v>316</v>
      </c>
      <c r="M16" s="129" t="s">
        <v>317</v>
      </c>
      <c r="N16" s="129" t="s">
        <v>318</v>
      </c>
      <c r="O16" s="129" t="s">
        <v>319</v>
      </c>
      <c r="P16" s="102" t="s">
        <v>250</v>
      </c>
      <c r="Q16" s="102" t="s">
        <v>250</v>
      </c>
      <c r="R16" s="102" t="s">
        <v>250</v>
      </c>
      <c r="S16" s="129" t="s">
        <v>427</v>
      </c>
      <c r="T16" s="129" t="s">
        <v>428</v>
      </c>
      <c r="U16" s="129" t="s">
        <v>429</v>
      </c>
      <c r="V16" s="129" t="s">
        <v>627</v>
      </c>
      <c r="W16" s="129" t="s">
        <v>628</v>
      </c>
      <c r="X16" s="129" t="s">
        <v>622</v>
      </c>
      <c r="Y16" s="129" t="s">
        <v>623</v>
      </c>
      <c r="Z16" s="129" t="s">
        <v>648</v>
      </c>
      <c r="AA16" s="129" t="s">
        <v>649</v>
      </c>
      <c r="AB16" s="129" t="s">
        <v>650</v>
      </c>
      <c r="AC16" s="129" t="s">
        <v>651</v>
      </c>
      <c r="AD16" s="129" t="s">
        <v>652</v>
      </c>
      <c r="AE16" s="129" t="s">
        <v>690</v>
      </c>
      <c r="AF16" s="129" t="s">
        <v>691</v>
      </c>
      <c r="AG16" s="129" t="s">
        <v>692</v>
      </c>
      <c r="AH16" s="129" t="s">
        <v>691</v>
      </c>
      <c r="AI16" s="136" t="s">
        <v>311</v>
      </c>
      <c r="AJ16" s="102" t="s">
        <v>312</v>
      </c>
      <c r="AK16" s="102" t="s">
        <v>1812</v>
      </c>
      <c r="AL16" s="102" t="s">
        <v>1175</v>
      </c>
      <c r="AM16" s="102" t="s">
        <v>1176</v>
      </c>
      <c r="AN16" s="102" t="s">
        <v>1177</v>
      </c>
      <c r="AO16" s="102" t="s">
        <v>1178</v>
      </c>
      <c r="AP16" s="102" t="s">
        <v>1179</v>
      </c>
      <c r="AQ16" s="102" t="s">
        <v>1180</v>
      </c>
      <c r="AR16" s="102" t="s">
        <v>250</v>
      </c>
      <c r="AS16" s="102" t="s">
        <v>250</v>
      </c>
      <c r="AT16" s="102" t="s">
        <v>250</v>
      </c>
      <c r="AU16" s="102" t="s">
        <v>1181</v>
      </c>
      <c r="AV16" s="102" t="s">
        <v>1182</v>
      </c>
      <c r="AW16" s="102" t="s">
        <v>1183</v>
      </c>
      <c r="AX16" s="102" t="s">
        <v>1184</v>
      </c>
      <c r="AY16" s="102" t="s">
        <v>1185</v>
      </c>
      <c r="AZ16" s="102" t="s">
        <v>622</v>
      </c>
      <c r="BA16" s="102" t="s">
        <v>623</v>
      </c>
      <c r="BB16" s="102" t="s">
        <v>1186</v>
      </c>
      <c r="BC16" s="102" t="s">
        <v>1187</v>
      </c>
      <c r="BD16" s="102" t="s">
        <v>1188</v>
      </c>
      <c r="BE16" s="102" t="s">
        <v>1189</v>
      </c>
      <c r="BF16" s="102" t="s">
        <v>1190</v>
      </c>
      <c r="BG16" s="102" t="s">
        <v>1191</v>
      </c>
      <c r="BH16" s="102" t="s">
        <v>1192</v>
      </c>
      <c r="BI16" s="102" t="s">
        <v>1193</v>
      </c>
      <c r="BJ16" s="102" t="s">
        <v>1192</v>
      </c>
      <c r="BK16" s="137" t="s">
        <v>797</v>
      </c>
      <c r="BL16" s="129" t="s">
        <v>799</v>
      </c>
      <c r="BM16" s="129" t="s">
        <v>798</v>
      </c>
      <c r="BN16" s="129" t="s">
        <v>1724</v>
      </c>
      <c r="BO16" s="129" t="s">
        <v>1726</v>
      </c>
      <c r="BP16" s="129" t="s">
        <v>1725</v>
      </c>
      <c r="BQ16" s="129" t="s">
        <v>1742</v>
      </c>
      <c r="BR16" s="129" t="s">
        <v>1743</v>
      </c>
      <c r="BS16" s="129" t="s">
        <v>1744</v>
      </c>
      <c r="BT16" s="102" t="s">
        <v>250</v>
      </c>
      <c r="BU16" s="102" t="s">
        <v>250</v>
      </c>
      <c r="BV16" s="102" t="s">
        <v>250</v>
      </c>
      <c r="BW16" s="129" t="s">
        <v>1760</v>
      </c>
      <c r="BX16" s="129" t="s">
        <v>1761</v>
      </c>
      <c r="BY16" s="129" t="s">
        <v>1762</v>
      </c>
      <c r="BZ16" s="129" t="s">
        <v>1700</v>
      </c>
      <c r="CA16" s="129" t="s">
        <v>1703</v>
      </c>
      <c r="CB16" s="129" t="s">
        <v>1706</v>
      </c>
      <c r="CC16" s="129" t="s">
        <v>1707</v>
      </c>
      <c r="CD16" s="129" t="s">
        <v>1493</v>
      </c>
      <c r="CE16" s="129" t="s">
        <v>1494</v>
      </c>
      <c r="CF16" s="129" t="s">
        <v>1495</v>
      </c>
      <c r="CG16" s="129" t="s">
        <v>1496</v>
      </c>
      <c r="CH16" s="129" t="s">
        <v>1503</v>
      </c>
      <c r="CI16" s="129" t="s">
        <v>938</v>
      </c>
      <c r="CJ16" s="129" t="s">
        <v>941</v>
      </c>
      <c r="CK16" s="129" t="s">
        <v>942</v>
      </c>
      <c r="CL16" s="129" t="s">
        <v>943</v>
      </c>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row>
    <row r="17" spans="1:116" x14ac:dyDescent="0.35">
      <c r="B17" s="40" t="s">
        <v>31</v>
      </c>
      <c r="C17" s="99" t="s">
        <v>32</v>
      </c>
      <c r="D17" s="100" t="s">
        <v>55</v>
      </c>
      <c r="F17" s="99" t="str">
        <f t="array" ref="F17">IFERROR(INDEX(Model!$J$22:$J$46,MATCH(D17&amp;C17,Model!$J$22:$J$46&amp;Model!$A$22:$A$46,0)),"")</f>
        <v>4-8</v>
      </c>
      <c r="G17" s="129" t="s">
        <v>320</v>
      </c>
      <c r="H17" s="129" t="s">
        <v>321</v>
      </c>
      <c r="I17" s="129" t="s">
        <v>321</v>
      </c>
      <c r="J17" s="129" t="s">
        <v>322</v>
      </c>
      <c r="K17" s="129" t="s">
        <v>323</v>
      </c>
      <c r="L17" s="129" t="s">
        <v>324</v>
      </c>
      <c r="M17" s="129" t="s">
        <v>325</v>
      </c>
      <c r="N17" s="129" t="s">
        <v>326</v>
      </c>
      <c r="O17" s="129" t="s">
        <v>327</v>
      </c>
      <c r="P17" s="102" t="s">
        <v>250</v>
      </c>
      <c r="Q17" s="102" t="s">
        <v>250</v>
      </c>
      <c r="R17" s="102" t="s">
        <v>250</v>
      </c>
      <c r="S17" s="129" t="s">
        <v>430</v>
      </c>
      <c r="T17" s="129" t="s">
        <v>432</v>
      </c>
      <c r="U17" s="129" t="s">
        <v>431</v>
      </c>
      <c r="V17" s="129" t="s">
        <v>621</v>
      </c>
      <c r="W17" s="129" t="s">
        <v>621</v>
      </c>
      <c r="X17" s="129" t="s">
        <v>622</v>
      </c>
      <c r="Y17" s="129" t="s">
        <v>623</v>
      </c>
      <c r="Z17" s="129" t="s">
        <v>653</v>
      </c>
      <c r="AA17" s="129" t="s">
        <v>654</v>
      </c>
      <c r="AB17" s="129" t="s">
        <v>655</v>
      </c>
      <c r="AC17" s="129" t="s">
        <v>656</v>
      </c>
      <c r="AD17" s="129" t="s">
        <v>657</v>
      </c>
      <c r="AE17" s="129" t="s">
        <v>693</v>
      </c>
      <c r="AF17" s="129" t="s">
        <v>695</v>
      </c>
      <c r="AG17" s="129" t="s">
        <v>696</v>
      </c>
      <c r="AH17" s="129" t="s">
        <v>697</v>
      </c>
      <c r="AI17" s="136" t="s">
        <v>320</v>
      </c>
      <c r="AJ17" s="102" t="s">
        <v>1822</v>
      </c>
      <c r="AK17" s="102" t="s">
        <v>1813</v>
      </c>
      <c r="AL17" s="102" t="s">
        <v>1194</v>
      </c>
      <c r="AM17" s="102" t="s">
        <v>1195</v>
      </c>
      <c r="AN17" s="102" t="s">
        <v>1196</v>
      </c>
      <c r="AO17" s="102" t="s">
        <v>1197</v>
      </c>
      <c r="AP17" s="102" t="s">
        <v>1198</v>
      </c>
      <c r="AQ17" s="102" t="s">
        <v>1825</v>
      </c>
      <c r="AR17" s="102" t="s">
        <v>250</v>
      </c>
      <c r="AS17" s="102" t="s">
        <v>250</v>
      </c>
      <c r="AT17" s="102" t="s">
        <v>250</v>
      </c>
      <c r="AU17" s="102" t="s">
        <v>1199</v>
      </c>
      <c r="AV17" s="102" t="s">
        <v>1832</v>
      </c>
      <c r="AW17" s="102" t="s">
        <v>1200</v>
      </c>
      <c r="AX17" s="124" t="s">
        <v>1201</v>
      </c>
      <c r="AY17" s="124" t="s">
        <v>1201</v>
      </c>
      <c r="AZ17" s="102" t="s">
        <v>622</v>
      </c>
      <c r="BA17" s="102" t="s">
        <v>623</v>
      </c>
      <c r="BB17" s="102" t="s">
        <v>1202</v>
      </c>
      <c r="BC17" s="102" t="s">
        <v>1203</v>
      </c>
      <c r="BD17" s="102" t="s">
        <v>1204</v>
      </c>
      <c r="BE17" s="141" t="s">
        <v>1835</v>
      </c>
      <c r="BF17" s="141" t="s">
        <v>1205</v>
      </c>
      <c r="BG17" s="102" t="s">
        <v>1206</v>
      </c>
      <c r="BH17" s="102" t="s">
        <v>1207</v>
      </c>
      <c r="BI17" s="102" t="s">
        <v>1208</v>
      </c>
      <c r="BJ17" s="102" t="s">
        <v>1209</v>
      </c>
      <c r="BK17" s="137" t="s">
        <v>800</v>
      </c>
      <c r="BL17" s="129" t="s">
        <v>801</v>
      </c>
      <c r="BM17" s="129" t="s">
        <v>802</v>
      </c>
      <c r="BN17" s="129" t="s">
        <v>1727</v>
      </c>
      <c r="BO17" s="129" t="s">
        <v>1728</v>
      </c>
      <c r="BP17" s="129" t="s">
        <v>1729</v>
      </c>
      <c r="BQ17" s="129" t="s">
        <v>1745</v>
      </c>
      <c r="BR17" s="129" t="s">
        <v>1746</v>
      </c>
      <c r="BS17" s="129" t="s">
        <v>1747</v>
      </c>
      <c r="BT17" s="102" t="s">
        <v>250</v>
      </c>
      <c r="BU17" s="102" t="s">
        <v>250</v>
      </c>
      <c r="BV17" s="102" t="s">
        <v>250</v>
      </c>
      <c r="BW17" s="129" t="s">
        <v>1766</v>
      </c>
      <c r="BX17" s="129" t="s">
        <v>1763</v>
      </c>
      <c r="BY17" s="129" t="s">
        <v>1764</v>
      </c>
      <c r="BZ17" s="129" t="s">
        <v>1702</v>
      </c>
      <c r="CA17" s="129" t="s">
        <v>1704</v>
      </c>
      <c r="CB17" s="129" t="s">
        <v>1708</v>
      </c>
      <c r="CC17" s="129" t="s">
        <v>1709</v>
      </c>
      <c r="CD17" s="129" t="s">
        <v>1497</v>
      </c>
      <c r="CE17" s="129" t="s">
        <v>1498</v>
      </c>
      <c r="CF17" s="129" t="s">
        <v>1499</v>
      </c>
      <c r="CG17" s="129" t="s">
        <v>1504</v>
      </c>
      <c r="CH17" s="129" t="s">
        <v>1505</v>
      </c>
      <c r="CI17" s="129" t="s">
        <v>940</v>
      </c>
      <c r="CJ17" s="129" t="s">
        <v>944</v>
      </c>
      <c r="CK17" s="129" t="s">
        <v>945</v>
      </c>
      <c r="CL17" s="129" t="s">
        <v>946</v>
      </c>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row>
    <row r="18" spans="1:116" x14ac:dyDescent="0.35">
      <c r="B18" s="40" t="s">
        <v>31</v>
      </c>
      <c r="C18" s="99" t="s">
        <v>32</v>
      </c>
      <c r="D18" s="100" t="s">
        <v>21</v>
      </c>
      <c r="F18" s="99" t="str">
        <f t="array" ref="F18">IFERROR(INDEX(Model!$J$22:$J$46,MATCH(D18&amp;C18,Model!$J$22:$J$46&amp;Model!$A$22:$A$46,0)),"")</f>
        <v/>
      </c>
      <c r="G18" s="129" t="s">
        <v>328</v>
      </c>
      <c r="H18" s="129" t="s">
        <v>329</v>
      </c>
      <c r="I18" s="129" t="s">
        <v>329</v>
      </c>
      <c r="J18" s="129" t="s">
        <v>330</v>
      </c>
      <c r="K18" s="129" t="s">
        <v>331</v>
      </c>
      <c r="L18" s="129" t="s">
        <v>332</v>
      </c>
      <c r="M18" s="129" t="s">
        <v>333</v>
      </c>
      <c r="N18" s="129" t="s">
        <v>334</v>
      </c>
      <c r="O18" s="129" t="s">
        <v>335</v>
      </c>
      <c r="P18" s="102" t="s">
        <v>250</v>
      </c>
      <c r="Q18" s="102" t="s">
        <v>250</v>
      </c>
      <c r="R18" s="102" t="s">
        <v>250</v>
      </c>
      <c r="S18" s="129" t="s">
        <v>582</v>
      </c>
      <c r="T18" s="129" t="s">
        <v>583</v>
      </c>
      <c r="U18" s="129" t="s">
        <v>584</v>
      </c>
      <c r="V18" s="129" t="s">
        <v>620</v>
      </c>
      <c r="W18" s="129" t="s">
        <v>620</v>
      </c>
      <c r="X18" s="129" t="s">
        <v>622</v>
      </c>
      <c r="Y18" s="129" t="s">
        <v>623</v>
      </c>
      <c r="Z18" s="129" t="s">
        <v>658</v>
      </c>
      <c r="AA18" s="129" t="s">
        <v>659</v>
      </c>
      <c r="AB18" s="129" t="s">
        <v>660</v>
      </c>
      <c r="AC18" s="129" t="s">
        <v>661</v>
      </c>
      <c r="AD18" s="129" t="s">
        <v>662</v>
      </c>
      <c r="AE18" s="129" t="s">
        <v>694</v>
      </c>
      <c r="AF18" s="129" t="s">
        <v>698</v>
      </c>
      <c r="AG18" s="129" t="s">
        <v>699</v>
      </c>
      <c r="AH18" s="129" t="s">
        <v>700</v>
      </c>
      <c r="AI18" s="136" t="s">
        <v>328</v>
      </c>
      <c r="AJ18" s="102" t="s">
        <v>1818</v>
      </c>
      <c r="AK18" s="102" t="s">
        <v>1814</v>
      </c>
      <c r="AL18" s="102" t="s">
        <v>1210</v>
      </c>
      <c r="AM18" s="102" t="s">
        <v>1211</v>
      </c>
      <c r="AN18" s="102" t="s">
        <v>1212</v>
      </c>
      <c r="AO18" s="102" t="s">
        <v>1213</v>
      </c>
      <c r="AP18" s="102" t="s">
        <v>1214</v>
      </c>
      <c r="AQ18" s="102" t="s">
        <v>1215</v>
      </c>
      <c r="AR18" s="102" t="s">
        <v>250</v>
      </c>
      <c r="AS18" s="102" t="s">
        <v>250</v>
      </c>
      <c r="AT18" s="102" t="s">
        <v>250</v>
      </c>
      <c r="AU18" s="102" t="s">
        <v>1216</v>
      </c>
      <c r="AV18" s="102" t="s">
        <v>1217</v>
      </c>
      <c r="AW18" s="102" t="s">
        <v>1218</v>
      </c>
      <c r="AX18" s="124" t="s">
        <v>1219</v>
      </c>
      <c r="AY18" s="124" t="s">
        <v>1219</v>
      </c>
      <c r="AZ18" s="102" t="s">
        <v>622</v>
      </c>
      <c r="BA18" s="102" t="s">
        <v>623</v>
      </c>
      <c r="BB18" s="102" t="s">
        <v>1220</v>
      </c>
      <c r="BC18" s="102" t="s">
        <v>1221</v>
      </c>
      <c r="BD18" s="102" t="s">
        <v>1222</v>
      </c>
      <c r="BE18" s="141" t="s">
        <v>1223</v>
      </c>
      <c r="BF18" s="141" t="s">
        <v>1224</v>
      </c>
      <c r="BG18" s="102" t="s">
        <v>1225</v>
      </c>
      <c r="BH18" s="102" t="s">
        <v>1226</v>
      </c>
      <c r="BI18" s="102" t="s">
        <v>1227</v>
      </c>
      <c r="BJ18" s="102" t="s">
        <v>1228</v>
      </c>
      <c r="BK18" s="137" t="s">
        <v>804</v>
      </c>
      <c r="BL18" s="129" t="s">
        <v>805</v>
      </c>
      <c r="BM18" s="129" t="s">
        <v>803</v>
      </c>
      <c r="BN18" s="129" t="s">
        <v>1730</v>
      </c>
      <c r="BO18" s="129" t="s">
        <v>1731</v>
      </c>
      <c r="BP18" s="129" t="s">
        <v>1732</v>
      </c>
      <c r="BQ18" s="129" t="s">
        <v>1748</v>
      </c>
      <c r="BR18" s="129" t="s">
        <v>1749</v>
      </c>
      <c r="BS18" s="129" t="s">
        <v>1750</v>
      </c>
      <c r="BT18" s="102" t="s">
        <v>250</v>
      </c>
      <c r="BU18" s="102" t="s">
        <v>250</v>
      </c>
      <c r="BV18" s="102" t="s">
        <v>250</v>
      </c>
      <c r="BW18" s="129" t="s">
        <v>1767</v>
      </c>
      <c r="BX18" s="129" t="s">
        <v>1768</v>
      </c>
      <c r="BY18" s="129" t="s">
        <v>1765</v>
      </c>
      <c r="BZ18" s="129" t="s">
        <v>1701</v>
      </c>
      <c r="CA18" s="129" t="s">
        <v>1705</v>
      </c>
      <c r="CB18" s="129" t="s">
        <v>1710</v>
      </c>
      <c r="CC18" s="129" t="s">
        <v>1711</v>
      </c>
      <c r="CD18" s="129" t="s">
        <v>1500</v>
      </c>
      <c r="CE18" s="129" t="s">
        <v>1501</v>
      </c>
      <c r="CF18" s="129" t="s">
        <v>1502</v>
      </c>
      <c r="CG18" s="129" t="s">
        <v>1506</v>
      </c>
      <c r="CH18" s="129" t="s">
        <v>1507</v>
      </c>
      <c r="CI18" s="129" t="s">
        <v>939</v>
      </c>
      <c r="CJ18" s="129" t="s">
        <v>947</v>
      </c>
      <c r="CK18" s="129" t="s">
        <v>948</v>
      </c>
      <c r="CL18" s="129" t="s">
        <v>949</v>
      </c>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row>
    <row r="19" spans="1:116" x14ac:dyDescent="0.35">
      <c r="B19" s="40" t="s">
        <v>33</v>
      </c>
      <c r="C19" s="99" t="s">
        <v>34</v>
      </c>
      <c r="D19" s="100" t="s">
        <v>54</v>
      </c>
      <c r="F19" s="99" t="str">
        <f t="array" ref="F19">IFERROR(INDEX(Model!$J$22:$J$46,MATCH(D19&amp;C19,Model!$J$22:$J$46&amp;Model!$A$22:$A$46,0)),"")</f>
        <v>0-4</v>
      </c>
      <c r="G19" s="129" t="s">
        <v>336</v>
      </c>
      <c r="H19" s="129" t="s">
        <v>337</v>
      </c>
      <c r="I19" s="129" t="s">
        <v>338</v>
      </c>
      <c r="J19" s="129" t="s">
        <v>339</v>
      </c>
      <c r="K19" s="129" t="s">
        <v>340</v>
      </c>
      <c r="L19" s="129" t="s">
        <v>341</v>
      </c>
      <c r="M19" s="129" t="s">
        <v>342</v>
      </c>
      <c r="N19" s="129" t="s">
        <v>343</v>
      </c>
      <c r="O19" s="129" t="s">
        <v>344</v>
      </c>
      <c r="P19" s="129" t="s">
        <v>608</v>
      </c>
      <c r="Q19" s="129" t="s">
        <v>606</v>
      </c>
      <c r="R19" s="129" t="s">
        <v>607</v>
      </c>
      <c r="S19" s="102" t="s">
        <v>250</v>
      </c>
      <c r="T19" s="102" t="s">
        <v>250</v>
      </c>
      <c r="U19" s="102" t="s">
        <v>250</v>
      </c>
      <c r="V19" s="129" t="s">
        <v>631</v>
      </c>
      <c r="W19" s="129" t="s">
        <v>632</v>
      </c>
      <c r="X19" s="129" t="s">
        <v>625</v>
      </c>
      <c r="Y19" s="129" t="s">
        <v>626</v>
      </c>
      <c r="Z19" s="129" t="s">
        <v>663</v>
      </c>
      <c r="AA19" s="129" t="s">
        <v>664</v>
      </c>
      <c r="AB19" s="129" t="s">
        <v>665</v>
      </c>
      <c r="AC19" s="129" t="s">
        <v>666</v>
      </c>
      <c r="AD19" s="129" t="s">
        <v>667</v>
      </c>
      <c r="AE19" s="129" t="s">
        <v>701</v>
      </c>
      <c r="AF19" s="129" t="s">
        <v>702</v>
      </c>
      <c r="AG19" s="129" t="s">
        <v>703</v>
      </c>
      <c r="AH19" s="129" t="s">
        <v>702</v>
      </c>
      <c r="AI19" s="136" t="s">
        <v>336</v>
      </c>
      <c r="AJ19" s="102" t="s">
        <v>1819</v>
      </c>
      <c r="AK19" s="102" t="s">
        <v>1815</v>
      </c>
      <c r="AL19" s="102" t="s">
        <v>1229</v>
      </c>
      <c r="AM19" s="102" t="s">
        <v>1230</v>
      </c>
      <c r="AN19" s="102" t="s">
        <v>1231</v>
      </c>
      <c r="AO19" s="102" t="s">
        <v>1232</v>
      </c>
      <c r="AP19" s="102" t="s">
        <v>1233</v>
      </c>
      <c r="AQ19" s="102" t="s">
        <v>1234</v>
      </c>
      <c r="AR19" s="102" t="s">
        <v>1235</v>
      </c>
      <c r="AS19" s="102" t="s">
        <v>1236</v>
      </c>
      <c r="AT19" s="102" t="s">
        <v>1237</v>
      </c>
      <c r="AU19" s="102" t="s">
        <v>250</v>
      </c>
      <c r="AV19" s="102" t="s">
        <v>250</v>
      </c>
      <c r="AW19" s="102" t="s">
        <v>250</v>
      </c>
      <c r="AX19" s="102" t="s">
        <v>1238</v>
      </c>
      <c r="AY19" s="102" t="s">
        <v>1239</v>
      </c>
      <c r="AZ19" s="102" t="s">
        <v>625</v>
      </c>
      <c r="BA19" s="102" t="s">
        <v>626</v>
      </c>
      <c r="BB19" s="102" t="s">
        <v>1240</v>
      </c>
      <c r="BC19" s="102" t="s">
        <v>1241</v>
      </c>
      <c r="BD19" s="102" t="s">
        <v>1242</v>
      </c>
      <c r="BE19" s="102" t="s">
        <v>1243</v>
      </c>
      <c r="BF19" s="102" t="s">
        <v>1244</v>
      </c>
      <c r="BG19" s="102" t="s">
        <v>1245</v>
      </c>
      <c r="BH19" s="102" t="s">
        <v>1246</v>
      </c>
      <c r="BI19" s="102" t="s">
        <v>1247</v>
      </c>
      <c r="BJ19" s="102" t="s">
        <v>1246</v>
      </c>
      <c r="BK19" s="137" t="s">
        <v>806</v>
      </c>
      <c r="BL19" s="129" t="s">
        <v>807</v>
      </c>
      <c r="BM19" s="129" t="s">
        <v>808</v>
      </c>
      <c r="BN19" s="129" t="s">
        <v>1733</v>
      </c>
      <c r="BO19" s="129" t="s">
        <v>1734</v>
      </c>
      <c r="BP19" s="129" t="s">
        <v>1735</v>
      </c>
      <c r="BQ19" s="129" t="s">
        <v>1751</v>
      </c>
      <c r="BR19" s="129" t="s">
        <v>1752</v>
      </c>
      <c r="BS19" s="129" t="s">
        <v>1753</v>
      </c>
      <c r="BT19" s="129" t="s">
        <v>1769</v>
      </c>
      <c r="BU19" s="129" t="s">
        <v>1770</v>
      </c>
      <c r="BV19" s="129" t="s">
        <v>1771</v>
      </c>
      <c r="BW19" s="102" t="s">
        <v>250</v>
      </c>
      <c r="BX19" s="102" t="s">
        <v>250</v>
      </c>
      <c r="BY19" s="102" t="s">
        <v>250</v>
      </c>
      <c r="BZ19" s="129" t="s">
        <v>1712</v>
      </c>
      <c r="CA19" s="129" t="s">
        <v>1713</v>
      </c>
      <c r="CB19" s="129" t="s">
        <v>1714</v>
      </c>
      <c r="CC19" s="129" t="s">
        <v>1715</v>
      </c>
      <c r="CD19" s="129" t="s">
        <v>1508</v>
      </c>
      <c r="CE19" s="129" t="s">
        <v>1509</v>
      </c>
      <c r="CF19" s="129" t="s">
        <v>1510</v>
      </c>
      <c r="CG19" s="129" t="s">
        <v>1511</v>
      </c>
      <c r="CH19" s="129" t="s">
        <v>1512</v>
      </c>
      <c r="CI19" s="129" t="s">
        <v>978</v>
      </c>
      <c r="CJ19" s="129" t="s">
        <v>979</v>
      </c>
      <c r="CK19" s="129" t="s">
        <v>980</v>
      </c>
      <c r="CL19" s="129" t="s">
        <v>981</v>
      </c>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row>
    <row r="20" spans="1:116" x14ac:dyDescent="0.35">
      <c r="B20" s="40" t="s">
        <v>33</v>
      </c>
      <c r="C20" s="99" t="s">
        <v>34</v>
      </c>
      <c r="D20" s="100" t="s">
        <v>55</v>
      </c>
      <c r="F20" s="99" t="str">
        <f t="array" ref="F20">IFERROR(INDEX(Model!$J$22:$J$46,MATCH(D20&amp;C20,Model!$J$22:$J$46&amp;Model!$A$22:$A$46,0)),"")</f>
        <v/>
      </c>
      <c r="G20" s="129" t="s">
        <v>345</v>
      </c>
      <c r="H20" s="129" t="s">
        <v>346</v>
      </c>
      <c r="I20" s="129" t="s">
        <v>347</v>
      </c>
      <c r="J20" s="129" t="s">
        <v>348</v>
      </c>
      <c r="K20" s="129" t="s">
        <v>349</v>
      </c>
      <c r="L20" s="129" t="s">
        <v>350</v>
      </c>
      <c r="M20" s="129" t="s">
        <v>351</v>
      </c>
      <c r="N20" s="129" t="s">
        <v>352</v>
      </c>
      <c r="O20" s="129" t="s">
        <v>353</v>
      </c>
      <c r="P20" s="129" t="s">
        <v>609</v>
      </c>
      <c r="Q20" s="129" t="s">
        <v>610</v>
      </c>
      <c r="R20" s="129" t="s">
        <v>611</v>
      </c>
      <c r="S20" s="102" t="s">
        <v>250</v>
      </c>
      <c r="T20" s="102" t="s">
        <v>250</v>
      </c>
      <c r="U20" s="102" t="s">
        <v>250</v>
      </c>
      <c r="V20" s="129" t="s">
        <v>629</v>
      </c>
      <c r="W20" s="129" t="s">
        <v>629</v>
      </c>
      <c r="X20" s="129" t="s">
        <v>625</v>
      </c>
      <c r="Y20" s="129" t="s">
        <v>626</v>
      </c>
      <c r="Z20" s="129" t="s">
        <v>668</v>
      </c>
      <c r="AA20" s="129" t="s">
        <v>669</v>
      </c>
      <c r="AB20" s="129" t="s">
        <v>670</v>
      </c>
      <c r="AC20" s="129" t="s">
        <v>671</v>
      </c>
      <c r="AD20" s="129" t="s">
        <v>672</v>
      </c>
      <c r="AE20" s="129" t="s">
        <v>704</v>
      </c>
      <c r="AF20" s="129" t="s">
        <v>705</v>
      </c>
      <c r="AG20" s="129" t="s">
        <v>706</v>
      </c>
      <c r="AH20" s="129" t="s">
        <v>707</v>
      </c>
      <c r="AI20" s="136" t="s">
        <v>345</v>
      </c>
      <c r="AJ20" s="102" t="s">
        <v>1820</v>
      </c>
      <c r="AK20" s="102" t="s">
        <v>1816</v>
      </c>
      <c r="AL20" s="102" t="s">
        <v>1248</v>
      </c>
      <c r="AM20" s="102" t="s">
        <v>1249</v>
      </c>
      <c r="AN20" s="102" t="s">
        <v>1250</v>
      </c>
      <c r="AO20" s="102" t="s">
        <v>1251</v>
      </c>
      <c r="AP20" s="102" t="s">
        <v>1252</v>
      </c>
      <c r="AQ20" s="102" t="s">
        <v>1826</v>
      </c>
      <c r="AR20" s="102" t="s">
        <v>1253</v>
      </c>
      <c r="AS20" s="102" t="s">
        <v>1831</v>
      </c>
      <c r="AT20" s="102" t="s">
        <v>1254</v>
      </c>
      <c r="AU20" s="102" t="s">
        <v>250</v>
      </c>
      <c r="AV20" s="102" t="s">
        <v>250</v>
      </c>
      <c r="AW20" s="102" t="s">
        <v>250</v>
      </c>
      <c r="AX20" s="124" t="s">
        <v>1255</v>
      </c>
      <c r="AY20" s="124" t="s">
        <v>1255</v>
      </c>
      <c r="AZ20" s="102" t="s">
        <v>625</v>
      </c>
      <c r="BA20" s="102" t="s">
        <v>626</v>
      </c>
      <c r="BB20" s="102" t="s">
        <v>1256</v>
      </c>
      <c r="BC20" s="102" t="s">
        <v>1257</v>
      </c>
      <c r="BD20" s="102" t="s">
        <v>1258</v>
      </c>
      <c r="BE20" s="141" t="s">
        <v>1836</v>
      </c>
      <c r="BF20" s="141" t="s">
        <v>1259</v>
      </c>
      <c r="BG20" s="102" t="s">
        <v>1260</v>
      </c>
      <c r="BH20" s="102" t="s">
        <v>1261</v>
      </c>
      <c r="BI20" s="102" t="s">
        <v>1262</v>
      </c>
      <c r="BJ20" s="102" t="s">
        <v>1263</v>
      </c>
      <c r="BK20" s="137" t="s">
        <v>809</v>
      </c>
      <c r="BL20" s="129" t="s">
        <v>810</v>
      </c>
      <c r="BM20" s="129" t="s">
        <v>811</v>
      </c>
      <c r="BN20" s="129" t="s">
        <v>1736</v>
      </c>
      <c r="BO20" s="129" t="s">
        <v>1737</v>
      </c>
      <c r="BP20" s="129" t="s">
        <v>1738</v>
      </c>
      <c r="BQ20" s="129" t="s">
        <v>1754</v>
      </c>
      <c r="BR20" s="129" t="s">
        <v>1755</v>
      </c>
      <c r="BS20" s="129" t="s">
        <v>1756</v>
      </c>
      <c r="BT20" s="129" t="s">
        <v>1772</v>
      </c>
      <c r="BU20" s="129" t="s">
        <v>1773</v>
      </c>
      <c r="BV20" s="129" t="s">
        <v>1774</v>
      </c>
      <c r="BW20" s="102" t="s">
        <v>250</v>
      </c>
      <c r="BX20" s="102" t="s">
        <v>250</v>
      </c>
      <c r="BY20" s="102" t="s">
        <v>250</v>
      </c>
      <c r="BZ20" s="129" t="s">
        <v>1716</v>
      </c>
      <c r="CA20" s="129" t="s">
        <v>1717</v>
      </c>
      <c r="CB20" s="129" t="s">
        <v>1718</v>
      </c>
      <c r="CC20" s="129" t="s">
        <v>1719</v>
      </c>
      <c r="CD20" s="129" t="s">
        <v>1513</v>
      </c>
      <c r="CE20" s="129" t="s">
        <v>1514</v>
      </c>
      <c r="CF20" s="129" t="s">
        <v>1515</v>
      </c>
      <c r="CG20" s="129" t="s">
        <v>1516</v>
      </c>
      <c r="CH20" s="129" t="s">
        <v>1517</v>
      </c>
      <c r="CI20" s="129" t="s">
        <v>982</v>
      </c>
      <c r="CJ20" s="129" t="s">
        <v>983</v>
      </c>
      <c r="CK20" s="129" t="s">
        <v>984</v>
      </c>
      <c r="CL20" s="129" t="s">
        <v>985</v>
      </c>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row>
    <row r="21" spans="1:116" x14ac:dyDescent="0.35">
      <c r="B21" s="40" t="s">
        <v>33</v>
      </c>
      <c r="C21" s="99" t="s">
        <v>34</v>
      </c>
      <c r="D21" s="100" t="s">
        <v>21</v>
      </c>
      <c r="F21" s="99" t="str">
        <f t="array" ref="F21">IFERROR(INDEX(Model!$J$22:$J$46,MATCH(D21&amp;C21,Model!$J$22:$J$46&amp;Model!$A$22:$A$46,0)),"")</f>
        <v/>
      </c>
      <c r="G21" s="129" t="s">
        <v>354</v>
      </c>
      <c r="H21" s="129" t="s">
        <v>355</v>
      </c>
      <c r="I21" s="129" t="s">
        <v>356</v>
      </c>
      <c r="J21" s="129" t="s">
        <v>357</v>
      </c>
      <c r="K21" s="129" t="s">
        <v>358</v>
      </c>
      <c r="L21" s="129" t="s">
        <v>359</v>
      </c>
      <c r="M21" s="129" t="s">
        <v>360</v>
      </c>
      <c r="N21" s="129" t="s">
        <v>361</v>
      </c>
      <c r="O21" s="129" t="s">
        <v>362</v>
      </c>
      <c r="P21" s="129" t="s">
        <v>612</v>
      </c>
      <c r="Q21" s="129" t="s">
        <v>613</v>
      </c>
      <c r="R21" s="129" t="s">
        <v>614</v>
      </c>
      <c r="S21" s="102" t="s">
        <v>250</v>
      </c>
      <c r="T21" s="102" t="s">
        <v>250</v>
      </c>
      <c r="U21" s="102" t="s">
        <v>250</v>
      </c>
      <c r="V21" s="129" t="s">
        <v>630</v>
      </c>
      <c r="W21" s="129" t="s">
        <v>630</v>
      </c>
      <c r="X21" s="129" t="s">
        <v>625</v>
      </c>
      <c r="Y21" s="129" t="s">
        <v>626</v>
      </c>
      <c r="Z21" s="129" t="s">
        <v>673</v>
      </c>
      <c r="AA21" s="129" t="s">
        <v>674</v>
      </c>
      <c r="AB21" s="129" t="s">
        <v>675</v>
      </c>
      <c r="AC21" s="129" t="s">
        <v>676</v>
      </c>
      <c r="AD21" s="129" t="s">
        <v>677</v>
      </c>
      <c r="AE21" s="129" t="s">
        <v>708</v>
      </c>
      <c r="AF21" s="129" t="s">
        <v>709</v>
      </c>
      <c r="AG21" s="129" t="s">
        <v>710</v>
      </c>
      <c r="AH21" s="129" t="s">
        <v>711</v>
      </c>
      <c r="AI21" s="136" t="s">
        <v>354</v>
      </c>
      <c r="AJ21" s="102" t="s">
        <v>1821</v>
      </c>
      <c r="AK21" s="102" t="s">
        <v>1817</v>
      </c>
      <c r="AL21" s="102" t="s">
        <v>1264</v>
      </c>
      <c r="AM21" s="102" t="s">
        <v>1265</v>
      </c>
      <c r="AN21" s="102" t="s">
        <v>1266</v>
      </c>
      <c r="AO21" s="102" t="s">
        <v>1267</v>
      </c>
      <c r="AP21" s="102" t="s">
        <v>1268</v>
      </c>
      <c r="AQ21" s="102" t="s">
        <v>1269</v>
      </c>
      <c r="AR21" s="102" t="s">
        <v>1270</v>
      </c>
      <c r="AS21" s="102" t="s">
        <v>1271</v>
      </c>
      <c r="AT21" s="102" t="s">
        <v>1272</v>
      </c>
      <c r="AU21" s="102" t="s">
        <v>250</v>
      </c>
      <c r="AV21" s="102" t="s">
        <v>250</v>
      </c>
      <c r="AW21" s="102" t="s">
        <v>250</v>
      </c>
      <c r="AX21" s="124" t="s">
        <v>1273</v>
      </c>
      <c r="AY21" s="124" t="s">
        <v>1273</v>
      </c>
      <c r="AZ21" s="102" t="s">
        <v>625</v>
      </c>
      <c r="BA21" s="102" t="s">
        <v>626</v>
      </c>
      <c r="BB21" s="102" t="s">
        <v>1274</v>
      </c>
      <c r="BC21" s="102" t="s">
        <v>1275</v>
      </c>
      <c r="BD21" s="102" t="s">
        <v>1276</v>
      </c>
      <c r="BE21" s="141" t="s">
        <v>1277</v>
      </c>
      <c r="BF21" s="141" t="s">
        <v>1278</v>
      </c>
      <c r="BG21" s="102" t="s">
        <v>1279</v>
      </c>
      <c r="BH21" s="102" t="s">
        <v>1280</v>
      </c>
      <c r="BI21" s="102" t="s">
        <v>1281</v>
      </c>
      <c r="BJ21" s="102" t="s">
        <v>1282</v>
      </c>
      <c r="BK21" s="137" t="s">
        <v>812</v>
      </c>
      <c r="BL21" s="129" t="s">
        <v>813</v>
      </c>
      <c r="BM21" s="129" t="s">
        <v>814</v>
      </c>
      <c r="BN21" s="129" t="s">
        <v>1739</v>
      </c>
      <c r="BO21" s="129" t="s">
        <v>1740</v>
      </c>
      <c r="BP21" s="129" t="s">
        <v>1741</v>
      </c>
      <c r="BQ21" s="129" t="s">
        <v>1757</v>
      </c>
      <c r="BR21" s="129" t="s">
        <v>1758</v>
      </c>
      <c r="BS21" s="129" t="s">
        <v>1759</v>
      </c>
      <c r="BT21" s="129" t="s">
        <v>1775</v>
      </c>
      <c r="BU21" s="129" t="s">
        <v>1776</v>
      </c>
      <c r="BV21" s="129" t="s">
        <v>1777</v>
      </c>
      <c r="BW21" s="102" t="s">
        <v>250</v>
      </c>
      <c r="BX21" s="102" t="s">
        <v>250</v>
      </c>
      <c r="BY21" s="102" t="s">
        <v>250</v>
      </c>
      <c r="BZ21" s="129" t="s">
        <v>1720</v>
      </c>
      <c r="CA21" s="129" t="s">
        <v>1721</v>
      </c>
      <c r="CB21" s="129" t="s">
        <v>1722</v>
      </c>
      <c r="CC21" s="129" t="s">
        <v>1723</v>
      </c>
      <c r="CD21" s="129" t="s">
        <v>1518</v>
      </c>
      <c r="CE21" s="129" t="s">
        <v>1519</v>
      </c>
      <c r="CF21" s="129" t="s">
        <v>1520</v>
      </c>
      <c r="CG21" s="129" t="s">
        <v>1521</v>
      </c>
      <c r="CH21" s="129" t="s">
        <v>1522</v>
      </c>
      <c r="CI21" s="129" t="s">
        <v>986</v>
      </c>
      <c r="CJ21" s="129" t="s">
        <v>987</v>
      </c>
      <c r="CK21" s="129" t="s">
        <v>988</v>
      </c>
      <c r="CL21" s="129" t="s">
        <v>989</v>
      </c>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row>
    <row r="22" spans="1:116" x14ac:dyDescent="0.35">
      <c r="A22" s="140" t="s">
        <v>1687</v>
      </c>
      <c r="B22" s="40" t="s">
        <v>35</v>
      </c>
      <c r="C22" s="99" t="s">
        <v>38</v>
      </c>
      <c r="D22" s="100" t="s">
        <v>41</v>
      </c>
      <c r="F22" s="99" t="str">
        <f t="array" ref="F22">IFERROR(INDEX(Model!$J$22:$J$46,MATCH(D22&amp;C22,Model!$J$22:$J$46&amp;Model!$A$22:$A$46,0)),"")</f>
        <v>Poor</v>
      </c>
      <c r="G22" s="129" t="s">
        <v>251</v>
      </c>
      <c r="H22" s="129" t="s">
        <v>252</v>
      </c>
      <c r="I22" s="129" t="s">
        <v>253</v>
      </c>
      <c r="J22" s="129" t="s">
        <v>433</v>
      </c>
      <c r="K22" s="129" t="s">
        <v>434</v>
      </c>
      <c r="L22" s="129" t="s">
        <v>435</v>
      </c>
      <c r="M22" s="124" t="s">
        <v>550</v>
      </c>
      <c r="N22" s="124" t="s">
        <v>551</v>
      </c>
      <c r="O22" s="124" t="s">
        <v>554</v>
      </c>
      <c r="P22" s="124" t="s">
        <v>556</v>
      </c>
      <c r="Q22" s="124" t="s">
        <v>558</v>
      </c>
      <c r="R22" s="124" t="s">
        <v>560</v>
      </c>
      <c r="S22" s="129" t="s">
        <v>1046</v>
      </c>
      <c r="T22" s="129" t="s">
        <v>1048</v>
      </c>
      <c r="U22" s="129" t="s">
        <v>1049</v>
      </c>
      <c r="V22" s="102" t="s">
        <v>250</v>
      </c>
      <c r="W22" s="102" t="s">
        <v>250</v>
      </c>
      <c r="X22" s="102" t="s">
        <v>250</v>
      </c>
      <c r="Y22" s="102" t="s">
        <v>250</v>
      </c>
      <c r="Z22" s="129" t="s">
        <v>1052</v>
      </c>
      <c r="AA22" s="129" t="s">
        <v>1053</v>
      </c>
      <c r="AB22" s="129" t="s">
        <v>1054</v>
      </c>
      <c r="AC22" s="129" t="s">
        <v>1055</v>
      </c>
      <c r="AD22" s="129" t="s">
        <v>1056</v>
      </c>
      <c r="AE22" s="129" t="s">
        <v>1062</v>
      </c>
      <c r="AF22" s="129" t="s">
        <v>1063</v>
      </c>
      <c r="AG22" s="129" t="s">
        <v>1066</v>
      </c>
      <c r="AH22" s="129" t="s">
        <v>1067</v>
      </c>
      <c r="AI22" s="136" t="s">
        <v>1283</v>
      </c>
      <c r="AJ22" s="102" t="s">
        <v>1284</v>
      </c>
      <c r="AK22" s="102" t="s">
        <v>1285</v>
      </c>
      <c r="AL22" s="102" t="s">
        <v>1286</v>
      </c>
      <c r="AM22" s="102" t="s">
        <v>1287</v>
      </c>
      <c r="AN22" s="102" t="s">
        <v>1288</v>
      </c>
      <c r="AO22" s="102" t="s">
        <v>1289</v>
      </c>
      <c r="AP22" s="102" t="s">
        <v>1290</v>
      </c>
      <c r="AQ22" s="102" t="s">
        <v>1291</v>
      </c>
      <c r="AR22" s="102" t="s">
        <v>1292</v>
      </c>
      <c r="AS22" s="102" t="s">
        <v>1293</v>
      </c>
      <c r="AT22" s="102" t="s">
        <v>1294</v>
      </c>
      <c r="AU22" s="102" t="s">
        <v>1295</v>
      </c>
      <c r="AV22" s="102" t="s">
        <v>1296</v>
      </c>
      <c r="AW22" s="102" t="s">
        <v>1297</v>
      </c>
      <c r="AX22" s="102" t="s">
        <v>250</v>
      </c>
      <c r="AY22" s="102" t="s">
        <v>250</v>
      </c>
      <c r="AZ22" s="102" t="s">
        <v>250</v>
      </c>
      <c r="BA22" s="102" t="s">
        <v>250</v>
      </c>
      <c r="BB22" s="102" t="s">
        <v>1298</v>
      </c>
      <c r="BC22" s="102" t="s">
        <v>1299</v>
      </c>
      <c r="BD22" s="102" t="s">
        <v>1300</v>
      </c>
      <c r="BE22" s="102" t="s">
        <v>1301</v>
      </c>
      <c r="BF22" s="102" t="s">
        <v>1302</v>
      </c>
      <c r="BG22" s="102" t="s">
        <v>1303</v>
      </c>
      <c r="BH22" s="102" t="s">
        <v>1304</v>
      </c>
      <c r="BI22" s="102" t="s">
        <v>1305</v>
      </c>
      <c r="BJ22" s="102" t="s">
        <v>1306</v>
      </c>
      <c r="BK22" s="137" t="s">
        <v>815</v>
      </c>
      <c r="BL22" s="129" t="s">
        <v>816</v>
      </c>
      <c r="BM22" s="129" t="s">
        <v>817</v>
      </c>
      <c r="BN22" s="129" t="s">
        <v>1675</v>
      </c>
      <c r="BO22" s="129" t="s">
        <v>1677</v>
      </c>
      <c r="BP22" s="129" t="s">
        <v>1679</v>
      </c>
      <c r="BQ22" s="129" t="s">
        <v>1681</v>
      </c>
      <c r="BR22" s="129" t="s">
        <v>1682</v>
      </c>
      <c r="BS22" s="129" t="s">
        <v>1683</v>
      </c>
      <c r="BT22" s="129" t="s">
        <v>1688</v>
      </c>
      <c r="BU22" s="129" t="s">
        <v>1690</v>
      </c>
      <c r="BV22" s="129" t="s">
        <v>1689</v>
      </c>
      <c r="BW22" s="129" t="s">
        <v>1694</v>
      </c>
      <c r="BX22" s="129" t="s">
        <v>1695</v>
      </c>
      <c r="BY22" s="129" t="s">
        <v>1696</v>
      </c>
      <c r="BZ22" s="102" t="s">
        <v>250</v>
      </c>
      <c r="CA22" s="102" t="s">
        <v>250</v>
      </c>
      <c r="CB22" s="102" t="s">
        <v>250</v>
      </c>
      <c r="CC22" s="102" t="s">
        <v>250</v>
      </c>
      <c r="CD22" s="129" t="s">
        <v>1627</v>
      </c>
      <c r="CE22" s="129" t="s">
        <v>1628</v>
      </c>
      <c r="CF22" s="129" t="s">
        <v>1629</v>
      </c>
      <c r="CG22" s="129" t="s">
        <v>1630</v>
      </c>
      <c r="CH22" s="129" t="s">
        <v>1631</v>
      </c>
      <c r="CI22" s="129" t="s">
        <v>950</v>
      </c>
      <c r="CJ22" s="129" t="s">
        <v>953</v>
      </c>
      <c r="CK22" s="129" t="s">
        <v>951</v>
      </c>
      <c r="CL22" s="129" t="s">
        <v>952</v>
      </c>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row>
    <row r="23" spans="1:116" x14ac:dyDescent="0.35">
      <c r="B23" s="40" t="s">
        <v>35</v>
      </c>
      <c r="C23" s="99" t="s">
        <v>38</v>
      </c>
      <c r="D23" s="100" t="s">
        <v>42</v>
      </c>
      <c r="F23" s="99" t="str">
        <f t="array" ref="F23">IFERROR(INDEX(Model!$J$22:$J$46,MATCH(D23&amp;C23,Model!$J$22:$J$46&amp;Model!$A$22:$A$46,0)),"")</f>
        <v/>
      </c>
      <c r="G23" s="129" t="s">
        <v>436</v>
      </c>
      <c r="H23" s="129" t="s">
        <v>437</v>
      </c>
      <c r="I23" s="129" t="s">
        <v>438</v>
      </c>
      <c r="J23" s="129" t="s">
        <v>454</v>
      </c>
      <c r="K23" s="129" t="s">
        <v>455</v>
      </c>
      <c r="L23" s="129" t="s">
        <v>456</v>
      </c>
      <c r="M23" s="124" t="s">
        <v>552</v>
      </c>
      <c r="N23" s="124" t="s">
        <v>553</v>
      </c>
      <c r="O23" s="124" t="s">
        <v>555</v>
      </c>
      <c r="P23" s="124" t="s">
        <v>557</v>
      </c>
      <c r="Q23" s="124" t="s">
        <v>559</v>
      </c>
      <c r="R23" s="124" t="s">
        <v>561</v>
      </c>
      <c r="S23" s="129" t="s">
        <v>1047</v>
      </c>
      <c r="T23" s="129" t="s">
        <v>1050</v>
      </c>
      <c r="U23" s="129" t="s">
        <v>1051</v>
      </c>
      <c r="V23" s="102" t="s">
        <v>250</v>
      </c>
      <c r="W23" s="102" t="s">
        <v>250</v>
      </c>
      <c r="X23" s="102" t="s">
        <v>250</v>
      </c>
      <c r="Y23" s="102" t="s">
        <v>250</v>
      </c>
      <c r="Z23" s="129" t="s">
        <v>1057</v>
      </c>
      <c r="AA23" s="129" t="s">
        <v>1058</v>
      </c>
      <c r="AB23" s="129" t="s">
        <v>1059</v>
      </c>
      <c r="AC23" s="129" t="s">
        <v>1060</v>
      </c>
      <c r="AD23" s="129" t="s">
        <v>1061</v>
      </c>
      <c r="AE23" s="129" t="s">
        <v>1064</v>
      </c>
      <c r="AF23" s="129" t="s">
        <v>1065</v>
      </c>
      <c r="AG23" s="129" t="s">
        <v>1068</v>
      </c>
      <c r="AH23" s="129" t="s">
        <v>1069</v>
      </c>
      <c r="AI23" s="136" t="s">
        <v>1307</v>
      </c>
      <c r="AJ23" s="102" t="s">
        <v>1308</v>
      </c>
      <c r="AK23" s="102" t="s">
        <v>1309</v>
      </c>
      <c r="AL23" s="102" t="s">
        <v>1310</v>
      </c>
      <c r="AM23" s="102" t="s">
        <v>1311</v>
      </c>
      <c r="AN23" s="102" t="s">
        <v>1312</v>
      </c>
      <c r="AO23" s="102" t="s">
        <v>1313</v>
      </c>
      <c r="AP23" s="102" t="s">
        <v>1314</v>
      </c>
      <c r="AQ23" s="102" t="s">
        <v>1315</v>
      </c>
      <c r="AR23" s="102" t="s">
        <v>1316</v>
      </c>
      <c r="AS23" s="102" t="s">
        <v>1317</v>
      </c>
      <c r="AT23" s="102" t="s">
        <v>1318</v>
      </c>
      <c r="AU23" s="102" t="s">
        <v>1319</v>
      </c>
      <c r="AV23" s="102" t="s">
        <v>1320</v>
      </c>
      <c r="AW23" s="102" t="s">
        <v>1321</v>
      </c>
      <c r="AX23" s="102" t="s">
        <v>250</v>
      </c>
      <c r="AY23" s="102" t="s">
        <v>250</v>
      </c>
      <c r="AZ23" s="102" t="s">
        <v>250</v>
      </c>
      <c r="BA23" s="102" t="s">
        <v>250</v>
      </c>
      <c r="BB23" s="102" t="s">
        <v>1322</v>
      </c>
      <c r="BC23" s="102" t="s">
        <v>1323</v>
      </c>
      <c r="BD23" s="102" t="s">
        <v>1324</v>
      </c>
      <c r="BE23" s="102" t="s">
        <v>1325</v>
      </c>
      <c r="BF23" s="102" t="s">
        <v>1326</v>
      </c>
      <c r="BG23" s="102" t="s">
        <v>1327</v>
      </c>
      <c r="BH23" s="102" t="s">
        <v>1328</v>
      </c>
      <c r="BI23" s="102" t="s">
        <v>1329</v>
      </c>
      <c r="BJ23" s="102" t="s">
        <v>1330</v>
      </c>
      <c r="BK23" s="137" t="s">
        <v>818</v>
      </c>
      <c r="BL23" s="129" t="s">
        <v>819</v>
      </c>
      <c r="BM23" s="129" t="s">
        <v>820</v>
      </c>
      <c r="BN23" s="129" t="s">
        <v>1676</v>
      </c>
      <c r="BO23" s="129" t="s">
        <v>1678</v>
      </c>
      <c r="BP23" s="129" t="s">
        <v>1680</v>
      </c>
      <c r="BQ23" s="129" t="s">
        <v>1684</v>
      </c>
      <c r="BR23" s="129" t="s">
        <v>1685</v>
      </c>
      <c r="BS23" s="129" t="s">
        <v>1686</v>
      </c>
      <c r="BT23" s="129" t="s">
        <v>1691</v>
      </c>
      <c r="BU23" s="129" t="s">
        <v>1692</v>
      </c>
      <c r="BV23" s="129" t="s">
        <v>1693</v>
      </c>
      <c r="BW23" s="129" t="s">
        <v>1697</v>
      </c>
      <c r="BX23" s="129" t="s">
        <v>1698</v>
      </c>
      <c r="BY23" s="129" t="s">
        <v>1699</v>
      </c>
      <c r="BZ23" s="102" t="s">
        <v>250</v>
      </c>
      <c r="CA23" s="102" t="s">
        <v>250</v>
      </c>
      <c r="CB23" s="102" t="s">
        <v>250</v>
      </c>
      <c r="CC23" s="102" t="s">
        <v>250</v>
      </c>
      <c r="CD23" s="129" t="s">
        <v>1632</v>
      </c>
      <c r="CE23" s="129" t="s">
        <v>1633</v>
      </c>
      <c r="CF23" s="129" t="s">
        <v>1634</v>
      </c>
      <c r="CG23" s="129" t="s">
        <v>1635</v>
      </c>
      <c r="CH23" s="129" t="s">
        <v>1636</v>
      </c>
      <c r="CI23" s="129" t="s">
        <v>954</v>
      </c>
      <c r="CJ23" s="129" t="s">
        <v>955</v>
      </c>
      <c r="CK23" s="129" t="s">
        <v>956</v>
      </c>
      <c r="CL23" s="129" t="s">
        <v>957</v>
      </c>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row>
    <row r="24" spans="1:116" x14ac:dyDescent="0.35">
      <c r="B24" s="40" t="s">
        <v>35</v>
      </c>
      <c r="C24" s="99" t="s">
        <v>38</v>
      </c>
      <c r="D24" s="100" t="s">
        <v>43</v>
      </c>
      <c r="F24" s="99" t="str">
        <f t="array" ref="F24">IFERROR(INDEX(Model!$J$22:$J$46,MATCH(D24&amp;C24,Model!$J$22:$J$46&amp;Model!$A$22:$A$46,0)),"")</f>
        <v/>
      </c>
      <c r="G24" s="124" t="s">
        <v>254</v>
      </c>
      <c r="H24" s="124" t="s">
        <v>254</v>
      </c>
      <c r="I24" s="124" t="s">
        <v>254</v>
      </c>
      <c r="J24" s="124" t="s">
        <v>254</v>
      </c>
      <c r="K24" s="124" t="s">
        <v>254</v>
      </c>
      <c r="L24" s="124" t="s">
        <v>254</v>
      </c>
      <c r="M24" s="124" t="s">
        <v>254</v>
      </c>
      <c r="N24" s="124" t="s">
        <v>254</v>
      </c>
      <c r="O24" s="124" t="s">
        <v>254</v>
      </c>
      <c r="P24" s="124" t="s">
        <v>254</v>
      </c>
      <c r="Q24" s="124" t="s">
        <v>254</v>
      </c>
      <c r="R24" s="124" t="s">
        <v>254</v>
      </c>
      <c r="S24" s="124" t="s">
        <v>254</v>
      </c>
      <c r="T24" s="124" t="s">
        <v>254</v>
      </c>
      <c r="U24" s="124" t="s">
        <v>254</v>
      </c>
      <c r="V24" s="102" t="s">
        <v>250</v>
      </c>
      <c r="W24" s="102" t="s">
        <v>250</v>
      </c>
      <c r="X24" s="102" t="s">
        <v>250</v>
      </c>
      <c r="Y24" s="102" t="s">
        <v>250</v>
      </c>
      <c r="Z24" s="124" t="s">
        <v>254</v>
      </c>
      <c r="AA24" s="124" t="s">
        <v>254</v>
      </c>
      <c r="AB24" s="124" t="s">
        <v>254</v>
      </c>
      <c r="AC24" s="124" t="s">
        <v>254</v>
      </c>
      <c r="AD24" s="124" t="s">
        <v>254</v>
      </c>
      <c r="AE24" s="124" t="s">
        <v>254</v>
      </c>
      <c r="AF24" s="124" t="s">
        <v>254</v>
      </c>
      <c r="AG24" s="124" t="s">
        <v>254</v>
      </c>
      <c r="AH24" s="124" t="s">
        <v>254</v>
      </c>
      <c r="AI24" s="138" t="s">
        <v>254</v>
      </c>
      <c r="AJ24" s="123" t="s">
        <v>254</v>
      </c>
      <c r="AK24" s="123" t="s">
        <v>254</v>
      </c>
      <c r="AL24" s="123" t="s">
        <v>254</v>
      </c>
      <c r="AM24" s="123" t="s">
        <v>254</v>
      </c>
      <c r="AN24" s="123" t="s">
        <v>254</v>
      </c>
      <c r="AO24" s="123" t="s">
        <v>254</v>
      </c>
      <c r="AP24" s="123" t="s">
        <v>254</v>
      </c>
      <c r="AQ24" s="123" t="s">
        <v>254</v>
      </c>
      <c r="AR24" s="123" t="s">
        <v>254</v>
      </c>
      <c r="AS24" s="123" t="s">
        <v>254</v>
      </c>
      <c r="AT24" s="123" t="s">
        <v>254</v>
      </c>
      <c r="AU24" s="123" t="s">
        <v>254</v>
      </c>
      <c r="AV24" s="123" t="s">
        <v>254</v>
      </c>
      <c r="AW24" s="123" t="s">
        <v>254</v>
      </c>
      <c r="AX24" s="102" t="s">
        <v>250</v>
      </c>
      <c r="AY24" s="102" t="s">
        <v>250</v>
      </c>
      <c r="AZ24" s="102" t="s">
        <v>250</v>
      </c>
      <c r="BA24" s="102" t="s">
        <v>250</v>
      </c>
      <c r="BB24" s="123" t="s">
        <v>254</v>
      </c>
      <c r="BC24" s="123" t="s">
        <v>254</v>
      </c>
      <c r="BD24" s="123" t="s">
        <v>254</v>
      </c>
      <c r="BE24" s="123" t="s">
        <v>254</v>
      </c>
      <c r="BF24" s="123" t="s">
        <v>254</v>
      </c>
      <c r="BG24" s="123" t="s">
        <v>254</v>
      </c>
      <c r="BH24" s="123" t="s">
        <v>254</v>
      </c>
      <c r="BI24" s="123" t="s">
        <v>254</v>
      </c>
      <c r="BJ24" s="123" t="s">
        <v>254</v>
      </c>
      <c r="BK24" s="138" t="s">
        <v>254</v>
      </c>
      <c r="BL24" s="123" t="s">
        <v>254</v>
      </c>
      <c r="BM24" s="123" t="s">
        <v>254</v>
      </c>
      <c r="BN24" s="123" t="s">
        <v>254</v>
      </c>
      <c r="BO24" s="123" t="s">
        <v>254</v>
      </c>
      <c r="BP24" s="123" t="s">
        <v>254</v>
      </c>
      <c r="BQ24" s="123" t="s">
        <v>254</v>
      </c>
      <c r="BR24" s="123" t="s">
        <v>254</v>
      </c>
      <c r="BS24" s="123" t="s">
        <v>254</v>
      </c>
      <c r="BT24" s="123" t="s">
        <v>254</v>
      </c>
      <c r="BU24" s="123" t="s">
        <v>254</v>
      </c>
      <c r="BV24" s="123" t="s">
        <v>254</v>
      </c>
      <c r="BW24" s="123" t="s">
        <v>254</v>
      </c>
      <c r="BX24" s="123" t="s">
        <v>254</v>
      </c>
      <c r="BY24" s="123" t="s">
        <v>254</v>
      </c>
      <c r="BZ24" s="102" t="s">
        <v>250</v>
      </c>
      <c r="CA24" s="102" t="s">
        <v>250</v>
      </c>
      <c r="CB24" s="102" t="s">
        <v>250</v>
      </c>
      <c r="CC24" s="102" t="s">
        <v>250</v>
      </c>
      <c r="CD24" s="123" t="s">
        <v>254</v>
      </c>
      <c r="CE24" s="123" t="s">
        <v>254</v>
      </c>
      <c r="CF24" s="123" t="s">
        <v>254</v>
      </c>
      <c r="CG24" s="123" t="s">
        <v>254</v>
      </c>
      <c r="CH24" s="123" t="s">
        <v>254</v>
      </c>
      <c r="CI24" s="123" t="s">
        <v>254</v>
      </c>
      <c r="CJ24" s="123" t="s">
        <v>254</v>
      </c>
      <c r="CK24" s="123" t="s">
        <v>254</v>
      </c>
      <c r="CL24" s="123" t="s">
        <v>254</v>
      </c>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row>
    <row r="25" spans="1:116" x14ac:dyDescent="0.35">
      <c r="B25" s="40" t="s">
        <v>35</v>
      </c>
      <c r="C25" s="99" t="s">
        <v>38</v>
      </c>
      <c r="D25" s="100" t="s">
        <v>44</v>
      </c>
      <c r="F25" s="99" t="str">
        <f t="array" ref="F25">IFERROR(INDEX(Model!$J$22:$J$46,MATCH(D25&amp;C25,Model!$J$22:$J$46&amp;Model!$A$22:$A$46,0)),"")</f>
        <v/>
      </c>
      <c r="G25" s="124" t="s">
        <v>255</v>
      </c>
      <c r="H25" s="124" t="s">
        <v>255</v>
      </c>
      <c r="I25" s="124" t="s">
        <v>255</v>
      </c>
      <c r="J25" s="124" t="s">
        <v>255</v>
      </c>
      <c r="K25" s="124" t="s">
        <v>255</v>
      </c>
      <c r="L25" s="124" t="s">
        <v>255</v>
      </c>
      <c r="M25" s="124" t="s">
        <v>255</v>
      </c>
      <c r="N25" s="124" t="s">
        <v>255</v>
      </c>
      <c r="O25" s="124" t="s">
        <v>255</v>
      </c>
      <c r="P25" s="124" t="s">
        <v>255</v>
      </c>
      <c r="Q25" s="124" t="s">
        <v>255</v>
      </c>
      <c r="R25" s="124" t="s">
        <v>255</v>
      </c>
      <c r="S25" s="124" t="s">
        <v>255</v>
      </c>
      <c r="T25" s="124" t="s">
        <v>255</v>
      </c>
      <c r="U25" s="124" t="s">
        <v>255</v>
      </c>
      <c r="V25" s="102" t="s">
        <v>250</v>
      </c>
      <c r="W25" s="102" t="s">
        <v>250</v>
      </c>
      <c r="X25" s="102" t="s">
        <v>250</v>
      </c>
      <c r="Y25" s="102" t="s">
        <v>250</v>
      </c>
      <c r="Z25" s="124" t="s">
        <v>255</v>
      </c>
      <c r="AA25" s="124" t="s">
        <v>255</v>
      </c>
      <c r="AB25" s="124" t="s">
        <v>255</v>
      </c>
      <c r="AC25" s="124" t="s">
        <v>255</v>
      </c>
      <c r="AD25" s="124" t="s">
        <v>255</v>
      </c>
      <c r="AE25" s="124" t="s">
        <v>255</v>
      </c>
      <c r="AF25" s="124" t="s">
        <v>255</v>
      </c>
      <c r="AG25" s="124" t="s">
        <v>255</v>
      </c>
      <c r="AH25" s="124" t="s">
        <v>255</v>
      </c>
      <c r="AI25" s="138" t="s">
        <v>255</v>
      </c>
      <c r="AJ25" s="123" t="s">
        <v>255</v>
      </c>
      <c r="AK25" s="123" t="s">
        <v>255</v>
      </c>
      <c r="AL25" s="123" t="s">
        <v>255</v>
      </c>
      <c r="AM25" s="123" t="s">
        <v>255</v>
      </c>
      <c r="AN25" s="123" t="s">
        <v>255</v>
      </c>
      <c r="AO25" s="123" t="s">
        <v>255</v>
      </c>
      <c r="AP25" s="123" t="s">
        <v>255</v>
      </c>
      <c r="AQ25" s="123" t="s">
        <v>255</v>
      </c>
      <c r="AR25" s="123" t="s">
        <v>255</v>
      </c>
      <c r="AS25" s="123" t="s">
        <v>255</v>
      </c>
      <c r="AT25" s="123" t="s">
        <v>255</v>
      </c>
      <c r="AU25" s="123" t="s">
        <v>255</v>
      </c>
      <c r="AV25" s="123" t="s">
        <v>255</v>
      </c>
      <c r="AW25" s="123" t="s">
        <v>255</v>
      </c>
      <c r="AX25" s="102" t="s">
        <v>250</v>
      </c>
      <c r="AY25" s="102" t="s">
        <v>250</v>
      </c>
      <c r="AZ25" s="102" t="s">
        <v>250</v>
      </c>
      <c r="BA25" s="102" t="s">
        <v>250</v>
      </c>
      <c r="BB25" s="123" t="s">
        <v>255</v>
      </c>
      <c r="BC25" s="123" t="s">
        <v>255</v>
      </c>
      <c r="BD25" s="123" t="s">
        <v>255</v>
      </c>
      <c r="BE25" s="123" t="s">
        <v>255</v>
      </c>
      <c r="BF25" s="123" t="s">
        <v>255</v>
      </c>
      <c r="BG25" s="123" t="s">
        <v>255</v>
      </c>
      <c r="BH25" s="123" t="s">
        <v>255</v>
      </c>
      <c r="BI25" s="123" t="s">
        <v>255</v>
      </c>
      <c r="BJ25" s="123" t="s">
        <v>255</v>
      </c>
      <c r="BK25" s="138" t="s">
        <v>255</v>
      </c>
      <c r="BL25" s="123" t="s">
        <v>255</v>
      </c>
      <c r="BM25" s="123" t="s">
        <v>255</v>
      </c>
      <c r="BN25" s="123" t="s">
        <v>255</v>
      </c>
      <c r="BO25" s="123" t="s">
        <v>255</v>
      </c>
      <c r="BP25" s="123" t="s">
        <v>255</v>
      </c>
      <c r="BQ25" s="123" t="s">
        <v>255</v>
      </c>
      <c r="BR25" s="123" t="s">
        <v>255</v>
      </c>
      <c r="BS25" s="123" t="s">
        <v>255</v>
      </c>
      <c r="BT25" s="123" t="s">
        <v>255</v>
      </c>
      <c r="BU25" s="123" t="s">
        <v>255</v>
      </c>
      <c r="BV25" s="123" t="s">
        <v>255</v>
      </c>
      <c r="BW25" s="123" t="s">
        <v>255</v>
      </c>
      <c r="BX25" s="123" t="s">
        <v>255</v>
      </c>
      <c r="BY25" s="123" t="s">
        <v>255</v>
      </c>
      <c r="BZ25" s="102" t="s">
        <v>250</v>
      </c>
      <c r="CA25" s="102" t="s">
        <v>250</v>
      </c>
      <c r="CB25" s="102" t="s">
        <v>250</v>
      </c>
      <c r="CC25" s="102" t="s">
        <v>250</v>
      </c>
      <c r="CD25" s="123" t="s">
        <v>255</v>
      </c>
      <c r="CE25" s="123" t="s">
        <v>255</v>
      </c>
      <c r="CF25" s="123" t="s">
        <v>255</v>
      </c>
      <c r="CG25" s="123" t="s">
        <v>255</v>
      </c>
      <c r="CH25" s="123" t="s">
        <v>255</v>
      </c>
      <c r="CI25" s="123" t="s">
        <v>255</v>
      </c>
      <c r="CJ25" s="123" t="s">
        <v>255</v>
      </c>
      <c r="CK25" s="123" t="s">
        <v>255</v>
      </c>
      <c r="CL25" s="123" t="s">
        <v>255</v>
      </c>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row>
    <row r="26" spans="1:116" x14ac:dyDescent="0.35">
      <c r="B26" s="40" t="s">
        <v>36</v>
      </c>
      <c r="C26" s="99" t="s">
        <v>37</v>
      </c>
      <c r="D26" s="100" t="s">
        <v>45</v>
      </c>
      <c r="F26" s="99" t="str">
        <f t="array" ref="F26">IFERROR(INDEX(Model!$J$22:$J$46,MATCH(D26&amp;C26,Model!$J$22:$J$46&amp;Model!$A$22:$A$46,0)),"")</f>
        <v/>
      </c>
      <c r="G26" s="129" t="s">
        <v>830</v>
      </c>
      <c r="H26" s="129" t="s">
        <v>831</v>
      </c>
      <c r="I26" s="129" t="s">
        <v>832</v>
      </c>
      <c r="J26" s="129" t="s">
        <v>457</v>
      </c>
      <c r="K26" s="129" t="s">
        <v>458</v>
      </c>
      <c r="L26" s="129" t="s">
        <v>459</v>
      </c>
      <c r="M26" s="129" t="s">
        <v>461</v>
      </c>
      <c r="N26" s="129" t="s">
        <v>462</v>
      </c>
      <c r="O26" s="129" t="s">
        <v>460</v>
      </c>
      <c r="P26" s="129" t="s">
        <v>488</v>
      </c>
      <c r="Q26" s="129" t="s">
        <v>486</v>
      </c>
      <c r="R26" s="129" t="s">
        <v>487</v>
      </c>
      <c r="S26" s="129" t="s">
        <v>501</v>
      </c>
      <c r="T26" s="129" t="s">
        <v>502</v>
      </c>
      <c r="U26" s="129" t="s">
        <v>503</v>
      </c>
      <c r="V26" s="129" t="s">
        <v>521</v>
      </c>
      <c r="W26" s="129" t="s">
        <v>525</v>
      </c>
      <c r="X26" s="129" t="s">
        <v>517</v>
      </c>
      <c r="Y26" s="129" t="s">
        <v>518</v>
      </c>
      <c r="Z26" s="102" t="s">
        <v>250</v>
      </c>
      <c r="AA26" s="102" t="s">
        <v>250</v>
      </c>
      <c r="AB26" s="102" t="s">
        <v>250</v>
      </c>
      <c r="AC26" s="102" t="s">
        <v>250</v>
      </c>
      <c r="AD26" s="102" t="s">
        <v>250</v>
      </c>
      <c r="AE26" s="129" t="s">
        <v>528</v>
      </c>
      <c r="AF26" s="129" t="s">
        <v>529</v>
      </c>
      <c r="AG26" s="129" t="s">
        <v>530</v>
      </c>
      <c r="AH26" s="129" t="s">
        <v>531</v>
      </c>
      <c r="AI26" s="136" t="s">
        <v>1331</v>
      </c>
      <c r="AJ26" s="102" t="s">
        <v>1332</v>
      </c>
      <c r="AK26" s="102" t="s">
        <v>1333</v>
      </c>
      <c r="AL26" s="102" t="s">
        <v>1334</v>
      </c>
      <c r="AM26" s="102" t="s">
        <v>1335</v>
      </c>
      <c r="AN26" s="102" t="s">
        <v>1336</v>
      </c>
      <c r="AO26" s="102" t="s">
        <v>1337</v>
      </c>
      <c r="AP26" s="102" t="s">
        <v>1338</v>
      </c>
      <c r="AQ26" s="102" t="s">
        <v>1339</v>
      </c>
      <c r="AR26" s="102" t="s">
        <v>1340</v>
      </c>
      <c r="AS26" s="102" t="s">
        <v>1341</v>
      </c>
      <c r="AT26" s="102" t="s">
        <v>1342</v>
      </c>
      <c r="AU26" s="102" t="s">
        <v>1343</v>
      </c>
      <c r="AV26" s="102" t="s">
        <v>1344</v>
      </c>
      <c r="AW26" s="102" t="s">
        <v>1345</v>
      </c>
      <c r="AX26" s="102" t="s">
        <v>1346</v>
      </c>
      <c r="AY26" s="102" t="s">
        <v>1347</v>
      </c>
      <c r="AZ26" s="102" t="s">
        <v>517</v>
      </c>
      <c r="BA26" s="102" t="s">
        <v>518</v>
      </c>
      <c r="BB26" s="102" t="s">
        <v>250</v>
      </c>
      <c r="BC26" s="102" t="s">
        <v>250</v>
      </c>
      <c r="BD26" s="102" t="s">
        <v>250</v>
      </c>
      <c r="BE26" s="102" t="s">
        <v>250</v>
      </c>
      <c r="BF26" s="102" t="s">
        <v>250</v>
      </c>
      <c r="BG26" s="102" t="s">
        <v>1348</v>
      </c>
      <c r="BH26" s="102" t="s">
        <v>1349</v>
      </c>
      <c r="BI26" s="102" t="s">
        <v>1350</v>
      </c>
      <c r="BJ26" s="102" t="s">
        <v>1351</v>
      </c>
      <c r="BK26" s="137" t="s">
        <v>833</v>
      </c>
      <c r="BL26" s="129" t="s">
        <v>834</v>
      </c>
      <c r="BM26" s="129" t="s">
        <v>835</v>
      </c>
      <c r="BN26" s="129" t="s">
        <v>1523</v>
      </c>
      <c r="BO26" s="129" t="s">
        <v>1531</v>
      </c>
      <c r="BP26" s="129" t="s">
        <v>1527</v>
      </c>
      <c r="BQ26" s="129" t="s">
        <v>1535</v>
      </c>
      <c r="BR26" s="129" t="s">
        <v>1539</v>
      </c>
      <c r="BS26" s="129" t="s">
        <v>1543</v>
      </c>
      <c r="BT26" s="129" t="s">
        <v>1547</v>
      </c>
      <c r="BU26" s="129" t="s">
        <v>1548</v>
      </c>
      <c r="BV26" s="129" t="s">
        <v>1549</v>
      </c>
      <c r="BW26" s="129" t="s">
        <v>1559</v>
      </c>
      <c r="BX26" s="129" t="s">
        <v>1560</v>
      </c>
      <c r="BY26" s="129" t="s">
        <v>1561</v>
      </c>
      <c r="BZ26" s="129" t="s">
        <v>1571</v>
      </c>
      <c r="CA26" s="129" t="s">
        <v>1572</v>
      </c>
      <c r="CB26" s="129" t="s">
        <v>1573</v>
      </c>
      <c r="CC26" s="129" t="s">
        <v>1574</v>
      </c>
      <c r="CD26" s="102" t="s">
        <v>250</v>
      </c>
      <c r="CE26" s="102" t="s">
        <v>250</v>
      </c>
      <c r="CF26" s="102" t="s">
        <v>250</v>
      </c>
      <c r="CG26" s="102" t="s">
        <v>250</v>
      </c>
      <c r="CH26" s="102" t="s">
        <v>250</v>
      </c>
      <c r="CI26" s="129" t="s">
        <v>958</v>
      </c>
      <c r="CJ26" s="129" t="s">
        <v>959</v>
      </c>
      <c r="CK26" s="129" t="s">
        <v>960</v>
      </c>
      <c r="CL26" s="129" t="s">
        <v>961</v>
      </c>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row>
    <row r="27" spans="1:116" x14ac:dyDescent="0.35">
      <c r="B27" s="40" t="s">
        <v>36</v>
      </c>
      <c r="C27" s="99" t="s">
        <v>37</v>
      </c>
      <c r="D27" s="100" t="s">
        <v>46</v>
      </c>
      <c r="F27" s="99" t="str">
        <f t="array" ref="F27">IFERROR(INDEX(Model!$J$22:$J$46,MATCH(D27&amp;C27,Model!$J$22:$J$46&amp;Model!$A$22:$A$46,0)),"")</f>
        <v/>
      </c>
      <c r="G27" s="129" t="s">
        <v>823</v>
      </c>
      <c r="H27" s="129" t="s">
        <v>821</v>
      </c>
      <c r="I27" s="129" t="s">
        <v>822</v>
      </c>
      <c r="J27" s="129" t="s">
        <v>470</v>
      </c>
      <c r="K27" s="129" t="s">
        <v>471</v>
      </c>
      <c r="L27" s="129" t="s">
        <v>472</v>
      </c>
      <c r="M27" s="129" t="s">
        <v>480</v>
      </c>
      <c r="N27" s="129" t="s">
        <v>481</v>
      </c>
      <c r="O27" s="129" t="s">
        <v>482</v>
      </c>
      <c r="P27" s="129" t="s">
        <v>490</v>
      </c>
      <c r="Q27" s="129" t="s">
        <v>491</v>
      </c>
      <c r="R27" s="129" t="s">
        <v>492</v>
      </c>
      <c r="S27" s="129" t="s">
        <v>504</v>
      </c>
      <c r="T27" s="129" t="s">
        <v>505</v>
      </c>
      <c r="U27" s="129" t="s">
        <v>506</v>
      </c>
      <c r="V27" s="129" t="s">
        <v>520</v>
      </c>
      <c r="W27" s="129" t="s">
        <v>526</v>
      </c>
      <c r="X27" s="129" t="s">
        <v>517</v>
      </c>
      <c r="Y27" s="129" t="s">
        <v>518</v>
      </c>
      <c r="Z27" s="102" t="s">
        <v>250</v>
      </c>
      <c r="AA27" s="102" t="s">
        <v>250</v>
      </c>
      <c r="AB27" s="102" t="s">
        <v>250</v>
      </c>
      <c r="AC27" s="102" t="s">
        <v>250</v>
      </c>
      <c r="AD27" s="102" t="s">
        <v>250</v>
      </c>
      <c r="AE27" s="129" t="s">
        <v>532</v>
      </c>
      <c r="AF27" s="129" t="s">
        <v>533</v>
      </c>
      <c r="AG27" s="129" t="s">
        <v>534</v>
      </c>
      <c r="AH27" s="129" t="s">
        <v>535</v>
      </c>
      <c r="AI27" s="136" t="s">
        <v>1352</v>
      </c>
      <c r="AJ27" s="102" t="s">
        <v>1353</v>
      </c>
      <c r="AK27" s="102" t="s">
        <v>1354</v>
      </c>
      <c r="AL27" s="102" t="s">
        <v>1355</v>
      </c>
      <c r="AM27" s="102" t="s">
        <v>1356</v>
      </c>
      <c r="AN27" s="102" t="s">
        <v>1357</v>
      </c>
      <c r="AO27" s="102" t="s">
        <v>1358</v>
      </c>
      <c r="AP27" s="102" t="s">
        <v>1359</v>
      </c>
      <c r="AQ27" s="102" t="s">
        <v>1360</v>
      </c>
      <c r="AR27" s="102" t="s">
        <v>1361</v>
      </c>
      <c r="AS27" s="102" t="s">
        <v>1362</v>
      </c>
      <c r="AT27" s="102" t="s">
        <v>1363</v>
      </c>
      <c r="AU27" s="102" t="s">
        <v>1364</v>
      </c>
      <c r="AV27" s="102" t="s">
        <v>1365</v>
      </c>
      <c r="AW27" s="102" t="s">
        <v>1366</v>
      </c>
      <c r="AX27" s="102" t="s">
        <v>1367</v>
      </c>
      <c r="AY27" s="102" t="s">
        <v>1368</v>
      </c>
      <c r="AZ27" s="102" t="s">
        <v>517</v>
      </c>
      <c r="BA27" s="102" t="s">
        <v>518</v>
      </c>
      <c r="BB27" s="102" t="s">
        <v>250</v>
      </c>
      <c r="BC27" s="102" t="s">
        <v>250</v>
      </c>
      <c r="BD27" s="102" t="s">
        <v>250</v>
      </c>
      <c r="BE27" s="102" t="s">
        <v>250</v>
      </c>
      <c r="BF27" s="102" t="s">
        <v>250</v>
      </c>
      <c r="BG27" s="102" t="s">
        <v>1369</v>
      </c>
      <c r="BH27" s="102" t="s">
        <v>1370</v>
      </c>
      <c r="BI27" s="102" t="s">
        <v>1371</v>
      </c>
      <c r="BJ27" s="102" t="s">
        <v>1372</v>
      </c>
      <c r="BK27" s="137" t="s">
        <v>836</v>
      </c>
      <c r="BL27" s="129" t="s">
        <v>837</v>
      </c>
      <c r="BM27" s="129" t="s">
        <v>838</v>
      </c>
      <c r="BN27" s="129" t="s">
        <v>1524</v>
      </c>
      <c r="BO27" s="129" t="s">
        <v>1532</v>
      </c>
      <c r="BP27" s="129" t="s">
        <v>1528</v>
      </c>
      <c r="BQ27" s="129" t="s">
        <v>1536</v>
      </c>
      <c r="BR27" s="129" t="s">
        <v>1540</v>
      </c>
      <c r="BS27" s="129" t="s">
        <v>1544</v>
      </c>
      <c r="BT27" s="129" t="s">
        <v>1550</v>
      </c>
      <c r="BU27" s="129" t="s">
        <v>1553</v>
      </c>
      <c r="BV27" s="129" t="s">
        <v>1556</v>
      </c>
      <c r="BW27" s="129" t="s">
        <v>1562</v>
      </c>
      <c r="BX27" s="129" t="s">
        <v>1563</v>
      </c>
      <c r="BY27" s="129" t="s">
        <v>1564</v>
      </c>
      <c r="BZ27" s="129" t="s">
        <v>1578</v>
      </c>
      <c r="CA27" s="129" t="s">
        <v>1575</v>
      </c>
      <c r="CB27" s="129" t="s">
        <v>1576</v>
      </c>
      <c r="CC27" s="129" t="s">
        <v>1577</v>
      </c>
      <c r="CD27" s="102" t="s">
        <v>250</v>
      </c>
      <c r="CE27" s="102" t="s">
        <v>250</v>
      </c>
      <c r="CF27" s="102" t="s">
        <v>250</v>
      </c>
      <c r="CG27" s="102" t="s">
        <v>250</v>
      </c>
      <c r="CH27" s="102" t="s">
        <v>250</v>
      </c>
      <c r="CI27" s="129" t="s">
        <v>962</v>
      </c>
      <c r="CJ27" s="129" t="s">
        <v>963</v>
      </c>
      <c r="CK27" s="129" t="s">
        <v>964</v>
      </c>
      <c r="CL27" s="129" t="s">
        <v>965</v>
      </c>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row>
    <row r="28" spans="1:116" x14ac:dyDescent="0.35">
      <c r="B28" s="40" t="s">
        <v>36</v>
      </c>
      <c r="C28" s="99" t="s">
        <v>37</v>
      </c>
      <c r="D28" s="100" t="s">
        <v>47</v>
      </c>
      <c r="F28" s="99" t="str">
        <f t="array" ref="F28">IFERROR(INDEX(Model!$J$22:$J$46,MATCH(D28&amp;C28,Model!$J$22:$J$46&amp;Model!$A$22:$A$46,0)),"")</f>
        <v/>
      </c>
      <c r="G28" s="129" t="s">
        <v>824</v>
      </c>
      <c r="H28" s="129" t="s">
        <v>825</v>
      </c>
      <c r="I28" s="129" t="s">
        <v>826</v>
      </c>
      <c r="J28" s="129" t="s">
        <v>473</v>
      </c>
      <c r="K28" s="129" t="s">
        <v>474</v>
      </c>
      <c r="L28" s="129" t="s">
        <v>475</v>
      </c>
      <c r="M28" s="129" t="s">
        <v>483</v>
      </c>
      <c r="N28" s="129" t="s">
        <v>484</v>
      </c>
      <c r="O28" s="129" t="s">
        <v>485</v>
      </c>
      <c r="P28" s="129" t="s">
        <v>489</v>
      </c>
      <c r="Q28" s="129" t="s">
        <v>493</v>
      </c>
      <c r="R28" s="129" t="s">
        <v>494</v>
      </c>
      <c r="S28" s="129" t="s">
        <v>507</v>
      </c>
      <c r="T28" s="129" t="s">
        <v>508</v>
      </c>
      <c r="U28" s="129" t="s">
        <v>509</v>
      </c>
      <c r="V28" s="129" t="s">
        <v>519</v>
      </c>
      <c r="W28" s="129" t="s">
        <v>527</v>
      </c>
      <c r="X28" s="129" t="s">
        <v>517</v>
      </c>
      <c r="Y28" s="129" t="s">
        <v>518</v>
      </c>
      <c r="Z28" s="102" t="s">
        <v>250</v>
      </c>
      <c r="AA28" s="102" t="s">
        <v>250</v>
      </c>
      <c r="AB28" s="102" t="s">
        <v>250</v>
      </c>
      <c r="AC28" s="102" t="s">
        <v>250</v>
      </c>
      <c r="AD28" s="102" t="s">
        <v>250</v>
      </c>
      <c r="AE28" s="129" t="s">
        <v>536</v>
      </c>
      <c r="AF28" s="129" t="s">
        <v>537</v>
      </c>
      <c r="AG28" s="129" t="s">
        <v>538</v>
      </c>
      <c r="AH28" s="129" t="s">
        <v>539</v>
      </c>
      <c r="AI28" s="136" t="s">
        <v>1373</v>
      </c>
      <c r="AJ28" s="102" t="s">
        <v>1374</v>
      </c>
      <c r="AK28" s="102" t="s">
        <v>1375</v>
      </c>
      <c r="AL28" s="102" t="s">
        <v>1376</v>
      </c>
      <c r="AM28" s="102" t="s">
        <v>1377</v>
      </c>
      <c r="AN28" s="102" t="s">
        <v>1378</v>
      </c>
      <c r="AO28" s="102" t="s">
        <v>1379</v>
      </c>
      <c r="AP28" s="102" t="s">
        <v>1380</v>
      </c>
      <c r="AQ28" s="102" t="s">
        <v>1381</v>
      </c>
      <c r="AR28" s="102" t="s">
        <v>1382</v>
      </c>
      <c r="AS28" s="102" t="s">
        <v>1383</v>
      </c>
      <c r="AT28" s="102" t="s">
        <v>1384</v>
      </c>
      <c r="AU28" s="102" t="s">
        <v>1385</v>
      </c>
      <c r="AV28" s="102" t="s">
        <v>1386</v>
      </c>
      <c r="AW28" s="102" t="s">
        <v>1387</v>
      </c>
      <c r="AX28" s="102" t="s">
        <v>1388</v>
      </c>
      <c r="AY28" s="102" t="s">
        <v>1389</v>
      </c>
      <c r="AZ28" s="102" t="s">
        <v>517</v>
      </c>
      <c r="BA28" s="102" t="s">
        <v>518</v>
      </c>
      <c r="BB28" s="102" t="s">
        <v>250</v>
      </c>
      <c r="BC28" s="102" t="s">
        <v>250</v>
      </c>
      <c r="BD28" s="102" t="s">
        <v>250</v>
      </c>
      <c r="BE28" s="102" t="s">
        <v>250</v>
      </c>
      <c r="BF28" s="102" t="s">
        <v>250</v>
      </c>
      <c r="BG28" s="102" t="s">
        <v>1390</v>
      </c>
      <c r="BH28" s="102" t="s">
        <v>1391</v>
      </c>
      <c r="BI28" s="102" t="s">
        <v>1392</v>
      </c>
      <c r="BJ28" s="102" t="s">
        <v>1393</v>
      </c>
      <c r="BK28" s="137" t="s">
        <v>839</v>
      </c>
      <c r="BL28" s="129" t="s">
        <v>840</v>
      </c>
      <c r="BM28" s="129" t="s">
        <v>841</v>
      </c>
      <c r="BN28" s="129" t="s">
        <v>1525</v>
      </c>
      <c r="BO28" s="129" t="s">
        <v>1533</v>
      </c>
      <c r="BP28" s="129" t="s">
        <v>1529</v>
      </c>
      <c r="BQ28" s="129" t="s">
        <v>1537</v>
      </c>
      <c r="BR28" s="129" t="s">
        <v>1541</v>
      </c>
      <c r="BS28" s="129" t="s">
        <v>1545</v>
      </c>
      <c r="BT28" s="129" t="s">
        <v>1551</v>
      </c>
      <c r="BU28" s="129" t="s">
        <v>1554</v>
      </c>
      <c r="BV28" s="129" t="s">
        <v>1557</v>
      </c>
      <c r="BW28" s="129" t="s">
        <v>1565</v>
      </c>
      <c r="BX28" s="129" t="s">
        <v>1566</v>
      </c>
      <c r="BY28" s="129" t="s">
        <v>1567</v>
      </c>
      <c r="BZ28" s="129" t="s">
        <v>1579</v>
      </c>
      <c r="CA28" s="129" t="s">
        <v>1580</v>
      </c>
      <c r="CB28" s="129" t="s">
        <v>1581</v>
      </c>
      <c r="CC28" s="129" t="s">
        <v>1582</v>
      </c>
      <c r="CD28" s="102" t="s">
        <v>250</v>
      </c>
      <c r="CE28" s="102" t="s">
        <v>250</v>
      </c>
      <c r="CF28" s="102" t="s">
        <v>250</v>
      </c>
      <c r="CG28" s="102" t="s">
        <v>250</v>
      </c>
      <c r="CH28" s="102" t="s">
        <v>250</v>
      </c>
      <c r="CI28" s="129" t="s">
        <v>966</v>
      </c>
      <c r="CJ28" s="129" t="s">
        <v>967</v>
      </c>
      <c r="CK28" s="129" t="s">
        <v>968</v>
      </c>
      <c r="CL28" s="129" t="s">
        <v>969</v>
      </c>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row>
    <row r="29" spans="1:116" x14ac:dyDescent="0.35">
      <c r="B29" s="40" t="s">
        <v>36</v>
      </c>
      <c r="C29" s="99" t="s">
        <v>37</v>
      </c>
      <c r="D29" s="100" t="s">
        <v>48</v>
      </c>
      <c r="F29" s="99" t="str">
        <f t="array" ref="F29">IFERROR(INDEX(Model!$J$22:$J$46,MATCH(D29&amp;C29,Model!$J$22:$J$46&amp;Model!$A$22:$A$46,0)),"")</f>
        <v>1.00-3.00 Acre Lot</v>
      </c>
      <c r="G29" s="129" t="s">
        <v>439</v>
      </c>
      <c r="H29" s="129" t="s">
        <v>440</v>
      </c>
      <c r="I29" s="129" t="s">
        <v>441</v>
      </c>
      <c r="J29" s="129" t="s">
        <v>453</v>
      </c>
      <c r="K29" s="129" t="s">
        <v>476</v>
      </c>
      <c r="L29" s="129" t="s">
        <v>477</v>
      </c>
      <c r="M29" s="129" t="s">
        <v>463</v>
      </c>
      <c r="N29" s="129" t="s">
        <v>464</v>
      </c>
      <c r="O29" s="129" t="s">
        <v>469</v>
      </c>
      <c r="P29" s="129" t="s">
        <v>495</v>
      </c>
      <c r="Q29" s="129" t="s">
        <v>499</v>
      </c>
      <c r="R29" s="129" t="s">
        <v>500</v>
      </c>
      <c r="S29" s="129" t="s">
        <v>510</v>
      </c>
      <c r="T29" s="129" t="s">
        <v>511</v>
      </c>
      <c r="U29" s="129" t="s">
        <v>512</v>
      </c>
      <c r="V29" s="129" t="s">
        <v>522</v>
      </c>
      <c r="W29" s="129" t="s">
        <v>516</v>
      </c>
      <c r="X29" s="129" t="s">
        <v>517</v>
      </c>
      <c r="Y29" s="129" t="s">
        <v>518</v>
      </c>
      <c r="Z29" s="102" t="s">
        <v>250</v>
      </c>
      <c r="AA29" s="102" t="s">
        <v>250</v>
      </c>
      <c r="AB29" s="102" t="s">
        <v>250</v>
      </c>
      <c r="AC29" s="102" t="s">
        <v>250</v>
      </c>
      <c r="AD29" s="102" t="s">
        <v>250</v>
      </c>
      <c r="AE29" s="129" t="s">
        <v>546</v>
      </c>
      <c r="AF29" s="129" t="s">
        <v>547</v>
      </c>
      <c r="AG29" s="129" t="s">
        <v>540</v>
      </c>
      <c r="AH29" s="129" t="s">
        <v>541</v>
      </c>
      <c r="AI29" s="136" t="s">
        <v>1394</v>
      </c>
      <c r="AJ29" s="102" t="s">
        <v>1823</v>
      </c>
      <c r="AK29" s="102" t="s">
        <v>1395</v>
      </c>
      <c r="AL29" s="102" t="s">
        <v>1396</v>
      </c>
      <c r="AM29" s="102" t="s">
        <v>1397</v>
      </c>
      <c r="AN29" s="102" t="s">
        <v>1398</v>
      </c>
      <c r="AO29" s="102" t="s">
        <v>1399</v>
      </c>
      <c r="AP29" s="102" t="s">
        <v>1400</v>
      </c>
      <c r="AQ29" s="102" t="s">
        <v>1401</v>
      </c>
      <c r="AR29" s="102" t="s">
        <v>1402</v>
      </c>
      <c r="AS29" s="102" t="s">
        <v>1827</v>
      </c>
      <c r="AT29" s="102" t="s">
        <v>1403</v>
      </c>
      <c r="AU29" s="102" t="s">
        <v>1404</v>
      </c>
      <c r="AV29" s="102" t="s">
        <v>1829</v>
      </c>
      <c r="AW29" s="102" t="s">
        <v>1405</v>
      </c>
      <c r="AX29" s="102" t="s">
        <v>1406</v>
      </c>
      <c r="AY29" s="102" t="s">
        <v>1407</v>
      </c>
      <c r="AZ29" s="102" t="s">
        <v>517</v>
      </c>
      <c r="BA29" s="102" t="s">
        <v>518</v>
      </c>
      <c r="BB29" s="102" t="s">
        <v>250</v>
      </c>
      <c r="BC29" s="102" t="s">
        <v>250</v>
      </c>
      <c r="BD29" s="102" t="s">
        <v>250</v>
      </c>
      <c r="BE29" s="102" t="s">
        <v>250</v>
      </c>
      <c r="BF29" s="102" t="s">
        <v>250</v>
      </c>
      <c r="BG29" s="102" t="s">
        <v>1408</v>
      </c>
      <c r="BH29" s="102" t="s">
        <v>1409</v>
      </c>
      <c r="BI29" s="102" t="s">
        <v>1410</v>
      </c>
      <c r="BJ29" s="102" t="s">
        <v>1411</v>
      </c>
      <c r="BK29" s="137" t="s">
        <v>842</v>
      </c>
      <c r="BL29" s="129" t="s">
        <v>843</v>
      </c>
      <c r="BM29" s="129" t="s">
        <v>844</v>
      </c>
      <c r="BN29" s="129" t="s">
        <v>1526</v>
      </c>
      <c r="BO29" s="129" t="s">
        <v>1534</v>
      </c>
      <c r="BP29" s="129" t="s">
        <v>1530</v>
      </c>
      <c r="BQ29" s="129" t="s">
        <v>1538</v>
      </c>
      <c r="BR29" s="129" t="s">
        <v>1542</v>
      </c>
      <c r="BS29" s="129" t="s">
        <v>1546</v>
      </c>
      <c r="BT29" s="129" t="s">
        <v>1552</v>
      </c>
      <c r="BU29" s="129" t="s">
        <v>1555</v>
      </c>
      <c r="BV29" s="129" t="s">
        <v>1558</v>
      </c>
      <c r="BW29" s="129" t="s">
        <v>1568</v>
      </c>
      <c r="BX29" s="129" t="s">
        <v>1569</v>
      </c>
      <c r="BY29" s="129" t="s">
        <v>1570</v>
      </c>
      <c r="BZ29" s="129" t="s">
        <v>1585</v>
      </c>
      <c r="CA29" s="129" t="s">
        <v>1585</v>
      </c>
      <c r="CB29" s="129" t="s">
        <v>1583</v>
      </c>
      <c r="CC29" s="129" t="s">
        <v>1584</v>
      </c>
      <c r="CD29" s="102" t="s">
        <v>250</v>
      </c>
      <c r="CE29" s="102" t="s">
        <v>250</v>
      </c>
      <c r="CF29" s="102" t="s">
        <v>250</v>
      </c>
      <c r="CG29" s="102" t="s">
        <v>250</v>
      </c>
      <c r="CH29" s="102" t="s">
        <v>250</v>
      </c>
      <c r="CI29" s="129" t="s">
        <v>970</v>
      </c>
      <c r="CJ29" s="129" t="s">
        <v>971</v>
      </c>
      <c r="CK29" s="129" t="s">
        <v>972</v>
      </c>
      <c r="CL29" s="129" t="s">
        <v>973</v>
      </c>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row>
    <row r="30" spans="1:116" x14ac:dyDescent="0.35">
      <c r="B30" s="40" t="s">
        <v>36</v>
      </c>
      <c r="C30" s="99" t="s">
        <v>37</v>
      </c>
      <c r="D30" s="100" t="s">
        <v>49</v>
      </c>
      <c r="F30" s="99" t="str">
        <f t="array" ref="F30">IFERROR(INDEX(Model!$J$22:$J$46,MATCH(D30&amp;C30,Model!$J$22:$J$46&amp;Model!$A$22:$A$46,0)),"")</f>
        <v/>
      </c>
      <c r="G30" s="129" t="s">
        <v>827</v>
      </c>
      <c r="H30" s="129" t="s">
        <v>828</v>
      </c>
      <c r="I30" s="129" t="s">
        <v>829</v>
      </c>
      <c r="J30" s="129" t="s">
        <v>466</v>
      </c>
      <c r="K30" s="129" t="s">
        <v>467</v>
      </c>
      <c r="L30" s="129" t="s">
        <v>468</v>
      </c>
      <c r="M30" s="129" t="s">
        <v>465</v>
      </c>
      <c r="N30" s="129" t="s">
        <v>478</v>
      </c>
      <c r="O30" s="129" t="s">
        <v>479</v>
      </c>
      <c r="P30" s="129" t="s">
        <v>496</v>
      </c>
      <c r="Q30" s="129" t="s">
        <v>497</v>
      </c>
      <c r="R30" s="129" t="s">
        <v>498</v>
      </c>
      <c r="S30" s="129" t="s">
        <v>513</v>
      </c>
      <c r="T30" s="129" t="s">
        <v>514</v>
      </c>
      <c r="U30" s="129" t="s">
        <v>515</v>
      </c>
      <c r="V30" s="129" t="s">
        <v>523</v>
      </c>
      <c r="W30" s="129" t="s">
        <v>524</v>
      </c>
      <c r="X30" s="129" t="s">
        <v>517</v>
      </c>
      <c r="Y30" s="129" t="s">
        <v>518</v>
      </c>
      <c r="Z30" s="102" t="s">
        <v>250</v>
      </c>
      <c r="AA30" s="102" t="s">
        <v>250</v>
      </c>
      <c r="AB30" s="102" t="s">
        <v>250</v>
      </c>
      <c r="AC30" s="102" t="s">
        <v>250</v>
      </c>
      <c r="AD30" s="102" t="s">
        <v>250</v>
      </c>
      <c r="AE30" s="129" t="s">
        <v>544</v>
      </c>
      <c r="AF30" s="129" t="s">
        <v>545</v>
      </c>
      <c r="AG30" s="129" t="s">
        <v>542</v>
      </c>
      <c r="AH30" s="129" t="s">
        <v>543</v>
      </c>
      <c r="AI30" s="136" t="s">
        <v>1412</v>
      </c>
      <c r="AJ30" s="102" t="s">
        <v>1824</v>
      </c>
      <c r="AK30" s="102" t="s">
        <v>1413</v>
      </c>
      <c r="AL30" s="102" t="s">
        <v>1414</v>
      </c>
      <c r="AM30" s="102" t="s">
        <v>1415</v>
      </c>
      <c r="AN30" s="102" t="s">
        <v>1416</v>
      </c>
      <c r="AO30" s="102" t="s">
        <v>1417</v>
      </c>
      <c r="AP30" s="102" t="s">
        <v>1418</v>
      </c>
      <c r="AQ30" s="102" t="s">
        <v>1419</v>
      </c>
      <c r="AR30" s="102" t="s">
        <v>1420</v>
      </c>
      <c r="AS30" s="102" t="s">
        <v>1828</v>
      </c>
      <c r="AT30" s="102" t="s">
        <v>1421</v>
      </c>
      <c r="AU30" s="102" t="s">
        <v>1422</v>
      </c>
      <c r="AV30" s="102" t="s">
        <v>1830</v>
      </c>
      <c r="AW30" s="102" t="s">
        <v>1423</v>
      </c>
      <c r="AX30" s="102" t="s">
        <v>1424</v>
      </c>
      <c r="AY30" s="102" t="s">
        <v>1425</v>
      </c>
      <c r="AZ30" s="102" t="s">
        <v>517</v>
      </c>
      <c r="BA30" s="102" t="s">
        <v>518</v>
      </c>
      <c r="BB30" s="102" t="s">
        <v>250</v>
      </c>
      <c r="BC30" s="102" t="s">
        <v>250</v>
      </c>
      <c r="BD30" s="102" t="s">
        <v>250</v>
      </c>
      <c r="BE30" s="102" t="s">
        <v>250</v>
      </c>
      <c r="BF30" s="102" t="s">
        <v>250</v>
      </c>
      <c r="BG30" s="102" t="s">
        <v>1426</v>
      </c>
      <c r="BH30" s="102" t="s">
        <v>1427</v>
      </c>
      <c r="BI30" s="102" t="s">
        <v>1428</v>
      </c>
      <c r="BJ30" s="102" t="s">
        <v>1429</v>
      </c>
      <c r="BK30" s="137" t="s">
        <v>847</v>
      </c>
      <c r="BL30" s="129" t="s">
        <v>845</v>
      </c>
      <c r="BM30" s="129" t="s">
        <v>846</v>
      </c>
      <c r="BN30" s="129" t="s">
        <v>1596</v>
      </c>
      <c r="BO30" s="129" t="s">
        <v>1597</v>
      </c>
      <c r="BP30" s="129" t="s">
        <v>1598</v>
      </c>
      <c r="BQ30" s="129" t="s">
        <v>1599</v>
      </c>
      <c r="BR30" s="129" t="s">
        <v>1600</v>
      </c>
      <c r="BS30" s="129" t="s">
        <v>1601</v>
      </c>
      <c r="BT30" s="129" t="s">
        <v>1591</v>
      </c>
      <c r="BU30" s="129" t="s">
        <v>1592</v>
      </c>
      <c r="BV30" s="129" t="s">
        <v>1593</v>
      </c>
      <c r="BW30" s="129" t="s">
        <v>1594</v>
      </c>
      <c r="BX30" s="129" t="s">
        <v>1595</v>
      </c>
      <c r="BY30" s="129" t="s">
        <v>1586</v>
      </c>
      <c r="BZ30" s="129" t="s">
        <v>1587</v>
      </c>
      <c r="CA30" s="129" t="s">
        <v>1590</v>
      </c>
      <c r="CB30" s="129" t="s">
        <v>1589</v>
      </c>
      <c r="CC30" s="129" t="s">
        <v>1588</v>
      </c>
      <c r="CD30" s="102" t="s">
        <v>250</v>
      </c>
      <c r="CE30" s="102" t="s">
        <v>250</v>
      </c>
      <c r="CF30" s="102" t="s">
        <v>250</v>
      </c>
      <c r="CG30" s="102" t="s">
        <v>250</v>
      </c>
      <c r="CH30" s="102" t="s">
        <v>250</v>
      </c>
      <c r="CI30" s="129" t="s">
        <v>974</v>
      </c>
      <c r="CJ30" s="129" t="s">
        <v>975</v>
      </c>
      <c r="CK30" s="129" t="s">
        <v>976</v>
      </c>
      <c r="CL30" s="129" t="s">
        <v>977</v>
      </c>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row>
    <row r="31" spans="1:116" x14ac:dyDescent="0.35">
      <c r="B31" s="40" t="s">
        <v>39</v>
      </c>
      <c r="C31" s="99" t="s">
        <v>40</v>
      </c>
      <c r="D31" s="100" t="s">
        <v>50</v>
      </c>
      <c r="F31" s="99" t="str">
        <f t="array" ref="F31">IFERROR(INDEX(Model!$J$22:$J$46,MATCH(D31&amp;C31,Model!$J$22:$J$46&amp;Model!$A$22:$A$46,0)),"")</f>
        <v/>
      </c>
      <c r="G31" s="129" t="s">
        <v>442</v>
      </c>
      <c r="H31" s="129" t="s">
        <v>445</v>
      </c>
      <c r="I31" s="129" t="s">
        <v>446</v>
      </c>
      <c r="J31" s="129" t="s">
        <v>562</v>
      </c>
      <c r="K31" s="129" t="s">
        <v>563</v>
      </c>
      <c r="L31" s="129" t="s">
        <v>564</v>
      </c>
      <c r="M31" s="129" t="s">
        <v>571</v>
      </c>
      <c r="N31" s="129" t="s">
        <v>571</v>
      </c>
      <c r="O31" s="129" t="s">
        <v>571</v>
      </c>
      <c r="P31" s="129" t="s">
        <v>573</v>
      </c>
      <c r="Q31" s="129" t="s">
        <v>572</v>
      </c>
      <c r="R31" s="129" t="s">
        <v>572</v>
      </c>
      <c r="S31" s="129" t="s">
        <v>579</v>
      </c>
      <c r="T31" s="129" t="s">
        <v>578</v>
      </c>
      <c r="U31" s="129" t="s">
        <v>578</v>
      </c>
      <c r="V31" s="129" t="s">
        <v>589</v>
      </c>
      <c r="W31" s="129" t="s">
        <v>592</v>
      </c>
      <c r="X31" s="129" t="s">
        <v>585</v>
      </c>
      <c r="Y31" s="129" t="s">
        <v>624</v>
      </c>
      <c r="Z31" s="129" t="s">
        <v>598</v>
      </c>
      <c r="AA31" s="129" t="s">
        <v>597</v>
      </c>
      <c r="AB31" s="129" t="s">
        <v>596</v>
      </c>
      <c r="AC31" s="129" t="s">
        <v>595</v>
      </c>
      <c r="AD31" s="129" t="s">
        <v>594</v>
      </c>
      <c r="AE31" s="102" t="s">
        <v>250</v>
      </c>
      <c r="AF31" s="102" t="s">
        <v>250</v>
      </c>
      <c r="AG31" s="102" t="s">
        <v>250</v>
      </c>
      <c r="AH31" s="102" t="s">
        <v>250</v>
      </c>
      <c r="AI31" s="136" t="s">
        <v>1430</v>
      </c>
      <c r="AJ31" s="102" t="s">
        <v>1431</v>
      </c>
      <c r="AK31" s="102" t="s">
        <v>1432</v>
      </c>
      <c r="AL31" s="102" t="s">
        <v>1433</v>
      </c>
      <c r="AM31" s="102" t="s">
        <v>1434</v>
      </c>
      <c r="AN31" s="102" t="s">
        <v>1435</v>
      </c>
      <c r="AO31" s="102" t="s">
        <v>1436</v>
      </c>
      <c r="AP31" s="102" t="s">
        <v>1436</v>
      </c>
      <c r="AQ31" s="102" t="s">
        <v>1436</v>
      </c>
      <c r="AR31" s="102" t="s">
        <v>1437</v>
      </c>
      <c r="AS31" s="102" t="s">
        <v>1438</v>
      </c>
      <c r="AT31" s="102" t="s">
        <v>1438</v>
      </c>
      <c r="AU31" s="102" t="s">
        <v>1439</v>
      </c>
      <c r="AV31" s="102" t="s">
        <v>1440</v>
      </c>
      <c r="AW31" s="102" t="s">
        <v>1440</v>
      </c>
      <c r="AX31" s="102" t="s">
        <v>1441</v>
      </c>
      <c r="AY31" s="102" t="s">
        <v>1442</v>
      </c>
      <c r="AZ31" s="102" t="s">
        <v>585</v>
      </c>
      <c r="BA31" s="102" t="s">
        <v>624</v>
      </c>
      <c r="BB31" s="102" t="s">
        <v>1443</v>
      </c>
      <c r="BC31" s="102" t="s">
        <v>1444</v>
      </c>
      <c r="BD31" s="102" t="s">
        <v>1445</v>
      </c>
      <c r="BE31" s="102" t="s">
        <v>1446</v>
      </c>
      <c r="BF31" s="102" t="s">
        <v>1447</v>
      </c>
      <c r="BG31" s="102" t="s">
        <v>250</v>
      </c>
      <c r="BH31" s="102" t="s">
        <v>250</v>
      </c>
      <c r="BI31" s="102" t="s">
        <v>250</v>
      </c>
      <c r="BJ31" s="102" t="s">
        <v>250</v>
      </c>
      <c r="BK31" s="137" t="s">
        <v>863</v>
      </c>
      <c r="BL31" s="129" t="s">
        <v>864</v>
      </c>
      <c r="BM31" s="129" t="s">
        <v>865</v>
      </c>
      <c r="BN31" s="129" t="s">
        <v>923</v>
      </c>
      <c r="BO31" s="129" t="s">
        <v>924</v>
      </c>
      <c r="BP31" s="129" t="s">
        <v>925</v>
      </c>
      <c r="BQ31" s="129" t="s">
        <v>866</v>
      </c>
      <c r="BR31" s="129" t="s">
        <v>866</v>
      </c>
      <c r="BS31" s="129" t="s">
        <v>866</v>
      </c>
      <c r="BT31" s="129" t="s">
        <v>867</v>
      </c>
      <c r="BU31" s="129" t="s">
        <v>868</v>
      </c>
      <c r="BV31" s="129" t="s">
        <v>869</v>
      </c>
      <c r="BW31" s="129" t="s">
        <v>879</v>
      </c>
      <c r="BX31" s="129" t="s">
        <v>880</v>
      </c>
      <c r="BY31" s="129" t="s">
        <v>881</v>
      </c>
      <c r="BZ31" s="129" t="s">
        <v>899</v>
      </c>
      <c r="CA31" s="129" t="s">
        <v>900</v>
      </c>
      <c r="CB31" s="129" t="s">
        <v>892</v>
      </c>
      <c r="CC31" s="129" t="s">
        <v>893</v>
      </c>
      <c r="CD31" s="129" t="s">
        <v>996</v>
      </c>
      <c r="CE31" s="129" t="s">
        <v>997</v>
      </c>
      <c r="CF31" s="129" t="s">
        <v>998</v>
      </c>
      <c r="CG31" s="129" t="s">
        <v>999</v>
      </c>
      <c r="CH31" s="129" t="s">
        <v>1000</v>
      </c>
      <c r="CI31" s="102" t="s">
        <v>250</v>
      </c>
      <c r="CJ31" s="102" t="s">
        <v>250</v>
      </c>
      <c r="CK31" s="102" t="s">
        <v>250</v>
      </c>
      <c r="CL31" s="102" t="s">
        <v>250</v>
      </c>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row>
    <row r="32" spans="1:116" x14ac:dyDescent="0.35">
      <c r="B32" s="40" t="s">
        <v>39</v>
      </c>
      <c r="C32" s="99" t="s">
        <v>40</v>
      </c>
      <c r="D32" s="100" t="s">
        <v>51</v>
      </c>
      <c r="F32" s="99" t="str">
        <f t="array" ref="F32">IFERROR(INDEX(Model!$J$22:$J$46,MATCH(D32&amp;C32,Model!$J$22:$J$46&amp;Model!$A$22:$A$46,0)),"")</f>
        <v/>
      </c>
      <c r="G32" s="129" t="s">
        <v>443</v>
      </c>
      <c r="H32" s="129" t="s">
        <v>447</v>
      </c>
      <c r="I32" s="129" t="s">
        <v>448</v>
      </c>
      <c r="J32" s="129" t="s">
        <v>565</v>
      </c>
      <c r="K32" s="129" t="s">
        <v>566</v>
      </c>
      <c r="L32" s="129" t="s">
        <v>567</v>
      </c>
      <c r="M32" s="129" t="s">
        <v>571</v>
      </c>
      <c r="N32" s="129" t="s">
        <v>571</v>
      </c>
      <c r="O32" s="129" t="s">
        <v>571</v>
      </c>
      <c r="P32" s="129" t="s">
        <v>574</v>
      </c>
      <c r="Q32" s="129" t="s">
        <v>572</v>
      </c>
      <c r="R32" s="129" t="s">
        <v>572</v>
      </c>
      <c r="S32" s="129" t="s">
        <v>580</v>
      </c>
      <c r="T32" s="129" t="s">
        <v>578</v>
      </c>
      <c r="U32" s="129" t="s">
        <v>578</v>
      </c>
      <c r="V32" s="129" t="s">
        <v>588</v>
      </c>
      <c r="W32" s="129" t="s">
        <v>593</v>
      </c>
      <c r="X32" s="129" t="s">
        <v>585</v>
      </c>
      <c r="Y32" s="129" t="s">
        <v>624</v>
      </c>
      <c r="Z32" s="129" t="s">
        <v>599</v>
      </c>
      <c r="AA32" s="129" t="s">
        <v>600</v>
      </c>
      <c r="AB32" s="129" t="s">
        <v>601</v>
      </c>
      <c r="AC32" s="129" t="s">
        <v>602</v>
      </c>
      <c r="AD32" s="129" t="s">
        <v>603</v>
      </c>
      <c r="AE32" s="102" t="s">
        <v>250</v>
      </c>
      <c r="AF32" s="102" t="s">
        <v>250</v>
      </c>
      <c r="AG32" s="102" t="s">
        <v>250</v>
      </c>
      <c r="AH32" s="102" t="s">
        <v>250</v>
      </c>
      <c r="AI32" s="136" t="s">
        <v>1448</v>
      </c>
      <c r="AJ32" s="102" t="s">
        <v>1449</v>
      </c>
      <c r="AK32" s="102" t="s">
        <v>1450</v>
      </c>
      <c r="AL32" s="102" t="s">
        <v>1451</v>
      </c>
      <c r="AM32" s="102" t="s">
        <v>1452</v>
      </c>
      <c r="AN32" s="102" t="s">
        <v>1453</v>
      </c>
      <c r="AO32" s="102" t="s">
        <v>1436</v>
      </c>
      <c r="AP32" s="102" t="s">
        <v>1436</v>
      </c>
      <c r="AQ32" s="102" t="s">
        <v>1436</v>
      </c>
      <c r="AR32" s="102" t="s">
        <v>1454</v>
      </c>
      <c r="AS32" s="102" t="s">
        <v>1438</v>
      </c>
      <c r="AT32" s="102" t="s">
        <v>1438</v>
      </c>
      <c r="AU32" s="102" t="s">
        <v>1455</v>
      </c>
      <c r="AV32" s="102" t="s">
        <v>1440</v>
      </c>
      <c r="AW32" s="102" t="s">
        <v>1440</v>
      </c>
      <c r="AX32" s="102" t="s">
        <v>1456</v>
      </c>
      <c r="AY32" s="102" t="s">
        <v>1457</v>
      </c>
      <c r="AZ32" s="102" t="s">
        <v>585</v>
      </c>
      <c r="BA32" s="102" t="s">
        <v>624</v>
      </c>
      <c r="BB32" s="102" t="s">
        <v>1458</v>
      </c>
      <c r="BC32" s="102" t="s">
        <v>1459</v>
      </c>
      <c r="BD32" s="102" t="s">
        <v>1460</v>
      </c>
      <c r="BE32" s="102" t="s">
        <v>1461</v>
      </c>
      <c r="BF32" s="102" t="s">
        <v>1462</v>
      </c>
      <c r="BG32" s="102" t="s">
        <v>250</v>
      </c>
      <c r="BH32" s="102" t="s">
        <v>250</v>
      </c>
      <c r="BI32" s="102" t="s">
        <v>250</v>
      </c>
      <c r="BJ32" s="102" t="s">
        <v>250</v>
      </c>
      <c r="BK32" s="137" t="s">
        <v>860</v>
      </c>
      <c r="BL32" s="129" t="s">
        <v>862</v>
      </c>
      <c r="BM32" s="129" t="s">
        <v>861</v>
      </c>
      <c r="BN32" s="129" t="s">
        <v>920</v>
      </c>
      <c r="BO32" s="129" t="s">
        <v>921</v>
      </c>
      <c r="BP32" s="129" t="s">
        <v>922</v>
      </c>
      <c r="BQ32" s="129" t="s">
        <v>866</v>
      </c>
      <c r="BR32" s="129" t="s">
        <v>866</v>
      </c>
      <c r="BS32" s="129" t="s">
        <v>866</v>
      </c>
      <c r="BT32" s="129" t="s">
        <v>870</v>
      </c>
      <c r="BU32" s="129" t="s">
        <v>871</v>
      </c>
      <c r="BV32" s="129" t="s">
        <v>872</v>
      </c>
      <c r="BW32" s="129" t="s">
        <v>882</v>
      </c>
      <c r="BX32" s="129" t="s">
        <v>883</v>
      </c>
      <c r="BY32" s="129" t="s">
        <v>884</v>
      </c>
      <c r="BZ32" s="129" t="s">
        <v>897</v>
      </c>
      <c r="CA32" s="129" t="s">
        <v>898</v>
      </c>
      <c r="CB32" s="129" t="s">
        <v>892</v>
      </c>
      <c r="CC32" s="129" t="s">
        <v>893</v>
      </c>
      <c r="CD32" s="129" t="s">
        <v>1001</v>
      </c>
      <c r="CE32" s="129" t="s">
        <v>1002</v>
      </c>
      <c r="CF32" s="129" t="s">
        <v>1003</v>
      </c>
      <c r="CG32" s="129" t="s">
        <v>1004</v>
      </c>
      <c r="CH32" s="129" t="s">
        <v>1005</v>
      </c>
      <c r="CI32" s="102" t="s">
        <v>250</v>
      </c>
      <c r="CJ32" s="102" t="s">
        <v>250</v>
      </c>
      <c r="CK32" s="102" t="s">
        <v>250</v>
      </c>
      <c r="CL32" s="102" t="s">
        <v>250</v>
      </c>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row>
    <row r="33" spans="2:116" x14ac:dyDescent="0.35">
      <c r="B33" s="40" t="s">
        <v>39</v>
      </c>
      <c r="C33" s="99" t="s">
        <v>40</v>
      </c>
      <c r="D33" s="100" t="s">
        <v>52</v>
      </c>
      <c r="F33" s="99" t="str">
        <f t="array" ref="F33">IFERROR(INDEX(Model!$J$22:$J$46,MATCH(D33&amp;C33,Model!$J$22:$J$46&amp;Model!$A$22:$A$46,0)),"")</f>
        <v>Profile 3</v>
      </c>
      <c r="G33" s="129" t="s">
        <v>444</v>
      </c>
      <c r="H33" s="129" t="s">
        <v>449</v>
      </c>
      <c r="I33" s="129" t="s">
        <v>450</v>
      </c>
      <c r="J33" s="129" t="s">
        <v>568</v>
      </c>
      <c r="K33" s="129" t="s">
        <v>569</v>
      </c>
      <c r="L33" s="129" t="s">
        <v>570</v>
      </c>
      <c r="M33" s="129" t="s">
        <v>571</v>
      </c>
      <c r="N33" s="129" t="s">
        <v>571</v>
      </c>
      <c r="O33" s="129" t="s">
        <v>571</v>
      </c>
      <c r="P33" s="129" t="s">
        <v>575</v>
      </c>
      <c r="Q33" s="129" t="s">
        <v>572</v>
      </c>
      <c r="R33" s="129" t="s">
        <v>572</v>
      </c>
      <c r="S33" s="129" t="s">
        <v>581</v>
      </c>
      <c r="T33" s="129" t="s">
        <v>578</v>
      </c>
      <c r="U33" s="129" t="s">
        <v>578</v>
      </c>
      <c r="V33" s="129" t="s">
        <v>586</v>
      </c>
      <c r="W33" s="129" t="s">
        <v>590</v>
      </c>
      <c r="X33" s="129" t="s">
        <v>585</v>
      </c>
      <c r="Y33" s="129" t="s">
        <v>624</v>
      </c>
      <c r="Z33" s="129" t="s">
        <v>604</v>
      </c>
      <c r="AA33" s="129" t="s">
        <v>605</v>
      </c>
      <c r="AB33" s="129" t="s">
        <v>994</v>
      </c>
      <c r="AC33" s="129" t="s">
        <v>993</v>
      </c>
      <c r="AD33" s="129" t="s">
        <v>990</v>
      </c>
      <c r="AE33" s="102" t="s">
        <v>250</v>
      </c>
      <c r="AF33" s="102" t="s">
        <v>250</v>
      </c>
      <c r="AG33" s="102" t="s">
        <v>250</v>
      </c>
      <c r="AH33" s="102" t="s">
        <v>250</v>
      </c>
      <c r="AI33" s="136" t="s">
        <v>1463</v>
      </c>
      <c r="AJ33" s="102" t="s">
        <v>1464</v>
      </c>
      <c r="AK33" s="102" t="s">
        <v>1465</v>
      </c>
      <c r="AL33" s="102" t="s">
        <v>1466</v>
      </c>
      <c r="AM33" s="102" t="s">
        <v>1467</v>
      </c>
      <c r="AN33" s="102" t="s">
        <v>1468</v>
      </c>
      <c r="AO33" s="102" t="s">
        <v>1436</v>
      </c>
      <c r="AP33" s="102" t="s">
        <v>1436</v>
      </c>
      <c r="AQ33" s="102" t="s">
        <v>1436</v>
      </c>
      <c r="AR33" s="102" t="s">
        <v>1469</v>
      </c>
      <c r="AS33" s="102" t="s">
        <v>1438</v>
      </c>
      <c r="AT33" s="102" t="s">
        <v>1438</v>
      </c>
      <c r="AU33" s="102" t="s">
        <v>1470</v>
      </c>
      <c r="AV33" s="102" t="s">
        <v>1440</v>
      </c>
      <c r="AW33" s="102" t="s">
        <v>1440</v>
      </c>
      <c r="AX33" s="102" t="s">
        <v>1471</v>
      </c>
      <c r="AY33" s="102" t="s">
        <v>1472</v>
      </c>
      <c r="AZ33" s="102" t="s">
        <v>585</v>
      </c>
      <c r="BA33" s="102" t="s">
        <v>624</v>
      </c>
      <c r="BB33" s="102" t="s">
        <v>1473</v>
      </c>
      <c r="BC33" s="102" t="s">
        <v>1474</v>
      </c>
      <c r="BD33" s="102" t="s">
        <v>1475</v>
      </c>
      <c r="BE33" s="102" t="s">
        <v>1476</v>
      </c>
      <c r="BF33" s="102" t="s">
        <v>1477</v>
      </c>
      <c r="BG33" s="102" t="s">
        <v>250</v>
      </c>
      <c r="BH33" s="102" t="s">
        <v>250</v>
      </c>
      <c r="BI33" s="102" t="s">
        <v>250</v>
      </c>
      <c r="BJ33" s="102" t="s">
        <v>250</v>
      </c>
      <c r="BK33" s="137" t="s">
        <v>857</v>
      </c>
      <c r="BL33" s="129" t="s">
        <v>858</v>
      </c>
      <c r="BM33" s="129" t="s">
        <v>859</v>
      </c>
      <c r="BN33" s="129" t="s">
        <v>917</v>
      </c>
      <c r="BO33" s="129" t="s">
        <v>918</v>
      </c>
      <c r="BP33" s="129" t="s">
        <v>919</v>
      </c>
      <c r="BQ33" s="129" t="s">
        <v>866</v>
      </c>
      <c r="BR33" s="129" t="s">
        <v>866</v>
      </c>
      <c r="BS33" s="129" t="s">
        <v>866</v>
      </c>
      <c r="BT33" s="129" t="s">
        <v>873</v>
      </c>
      <c r="BU33" s="129" t="s">
        <v>874</v>
      </c>
      <c r="BV33" s="129" t="s">
        <v>875</v>
      </c>
      <c r="BW33" s="129" t="s">
        <v>885</v>
      </c>
      <c r="BX33" s="129" t="s">
        <v>886</v>
      </c>
      <c r="BY33" s="129" t="s">
        <v>887</v>
      </c>
      <c r="BZ33" s="129" t="s">
        <v>891</v>
      </c>
      <c r="CA33" s="129" t="s">
        <v>894</v>
      </c>
      <c r="CB33" s="129" t="s">
        <v>892</v>
      </c>
      <c r="CC33" s="129" t="s">
        <v>893</v>
      </c>
      <c r="CD33" s="129" t="s">
        <v>1006</v>
      </c>
      <c r="CE33" s="129" t="s">
        <v>1007</v>
      </c>
      <c r="CF33" s="129" t="s">
        <v>1008</v>
      </c>
      <c r="CG33" s="129" t="s">
        <v>1009</v>
      </c>
      <c r="CH33" s="129" t="s">
        <v>1010</v>
      </c>
      <c r="CI33" s="102" t="s">
        <v>250</v>
      </c>
      <c r="CJ33" s="102" t="s">
        <v>250</v>
      </c>
      <c r="CK33" s="102" t="s">
        <v>250</v>
      </c>
      <c r="CL33" s="102" t="s">
        <v>250</v>
      </c>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row>
    <row r="34" spans="2:116" x14ac:dyDescent="0.35">
      <c r="B34" s="40" t="s">
        <v>39</v>
      </c>
      <c r="C34" s="99" t="s">
        <v>40</v>
      </c>
      <c r="D34" s="100" t="s">
        <v>53</v>
      </c>
      <c r="F34" s="99" t="str">
        <f t="array" ref="F34">IFERROR(INDEX(Model!$J$22:$J$46,MATCH(D34&amp;C34,Model!$J$22:$J$46&amp;Model!$A$22:$A$46,0)),"")</f>
        <v/>
      </c>
      <c r="G34" s="129" t="s">
        <v>848</v>
      </c>
      <c r="H34" s="129" t="s">
        <v>451</v>
      </c>
      <c r="I34" s="129" t="s">
        <v>452</v>
      </c>
      <c r="J34" s="129" t="s">
        <v>849</v>
      </c>
      <c r="K34" s="129" t="s">
        <v>850</v>
      </c>
      <c r="L34" s="129" t="s">
        <v>851</v>
      </c>
      <c r="M34" s="129" t="s">
        <v>571</v>
      </c>
      <c r="N34" s="129" t="s">
        <v>571</v>
      </c>
      <c r="O34" s="129" t="s">
        <v>571</v>
      </c>
      <c r="P34" s="129" t="s">
        <v>576</v>
      </c>
      <c r="Q34" s="129" t="s">
        <v>572</v>
      </c>
      <c r="R34" s="129" t="s">
        <v>572</v>
      </c>
      <c r="S34" s="129" t="s">
        <v>577</v>
      </c>
      <c r="T34" s="129" t="s">
        <v>578</v>
      </c>
      <c r="U34" s="129" t="s">
        <v>578</v>
      </c>
      <c r="V34" s="129" t="s">
        <v>587</v>
      </c>
      <c r="W34" s="129" t="s">
        <v>591</v>
      </c>
      <c r="X34" s="129" t="s">
        <v>585</v>
      </c>
      <c r="Y34" s="129" t="s">
        <v>624</v>
      </c>
      <c r="Z34" s="129" t="s">
        <v>852</v>
      </c>
      <c r="AA34" s="129" t="s">
        <v>853</v>
      </c>
      <c r="AB34" s="129" t="s">
        <v>995</v>
      </c>
      <c r="AC34" s="129" t="s">
        <v>992</v>
      </c>
      <c r="AD34" s="129" t="s">
        <v>991</v>
      </c>
      <c r="AE34" s="102" t="s">
        <v>250</v>
      </c>
      <c r="AF34" s="102" t="s">
        <v>250</v>
      </c>
      <c r="AG34" s="102" t="s">
        <v>250</v>
      </c>
      <c r="AH34" s="102" t="s">
        <v>250</v>
      </c>
      <c r="AI34" s="136" t="s">
        <v>1478</v>
      </c>
      <c r="AJ34" s="102" t="s">
        <v>1479</v>
      </c>
      <c r="AK34" s="102" t="s">
        <v>1480</v>
      </c>
      <c r="AL34" s="102" t="s">
        <v>1481</v>
      </c>
      <c r="AM34" s="102" t="s">
        <v>1482</v>
      </c>
      <c r="AN34" s="102" t="s">
        <v>1483</v>
      </c>
      <c r="AO34" s="102" t="s">
        <v>1436</v>
      </c>
      <c r="AP34" s="102" t="s">
        <v>1436</v>
      </c>
      <c r="AQ34" s="102" t="s">
        <v>1436</v>
      </c>
      <c r="AR34" s="102" t="s">
        <v>1484</v>
      </c>
      <c r="AS34" s="102" t="s">
        <v>1438</v>
      </c>
      <c r="AT34" s="102" t="s">
        <v>1438</v>
      </c>
      <c r="AU34" s="102" t="s">
        <v>1485</v>
      </c>
      <c r="AV34" s="102" t="s">
        <v>1440</v>
      </c>
      <c r="AW34" s="102" t="s">
        <v>1440</v>
      </c>
      <c r="AX34" s="102" t="s">
        <v>1486</v>
      </c>
      <c r="AY34" s="102" t="s">
        <v>1487</v>
      </c>
      <c r="AZ34" s="102" t="s">
        <v>585</v>
      </c>
      <c r="BA34" s="102" t="s">
        <v>624</v>
      </c>
      <c r="BB34" s="102" t="s">
        <v>1488</v>
      </c>
      <c r="BC34" s="102" t="s">
        <v>1489</v>
      </c>
      <c r="BD34" s="102" t="s">
        <v>1490</v>
      </c>
      <c r="BE34" s="102" t="s">
        <v>1491</v>
      </c>
      <c r="BF34" s="102" t="s">
        <v>1492</v>
      </c>
      <c r="BG34" s="102" t="s">
        <v>250</v>
      </c>
      <c r="BH34" s="102" t="s">
        <v>250</v>
      </c>
      <c r="BI34" s="102" t="s">
        <v>250</v>
      </c>
      <c r="BJ34" s="102" t="s">
        <v>250</v>
      </c>
      <c r="BK34" s="137" t="s">
        <v>854</v>
      </c>
      <c r="BL34" s="129" t="s">
        <v>856</v>
      </c>
      <c r="BM34" s="129" t="s">
        <v>855</v>
      </c>
      <c r="BN34" s="129" t="s">
        <v>914</v>
      </c>
      <c r="BO34" s="129" t="s">
        <v>915</v>
      </c>
      <c r="BP34" s="129" t="s">
        <v>916</v>
      </c>
      <c r="BQ34" s="129" t="s">
        <v>866</v>
      </c>
      <c r="BR34" s="129" t="s">
        <v>866</v>
      </c>
      <c r="BS34" s="129" t="s">
        <v>866</v>
      </c>
      <c r="BT34" s="129" t="s">
        <v>878</v>
      </c>
      <c r="BU34" s="129" t="s">
        <v>877</v>
      </c>
      <c r="BV34" s="129" t="s">
        <v>876</v>
      </c>
      <c r="BW34" s="129" t="s">
        <v>890</v>
      </c>
      <c r="BX34" s="129" t="s">
        <v>888</v>
      </c>
      <c r="BY34" s="129" t="s">
        <v>889</v>
      </c>
      <c r="BZ34" s="129" t="s">
        <v>895</v>
      </c>
      <c r="CA34" s="129" t="s">
        <v>896</v>
      </c>
      <c r="CB34" s="129" t="s">
        <v>892</v>
      </c>
      <c r="CC34" s="129" t="s">
        <v>893</v>
      </c>
      <c r="CD34" s="129" t="s">
        <v>1011</v>
      </c>
      <c r="CE34" s="129" t="s">
        <v>1012</v>
      </c>
      <c r="CF34" s="129" t="s">
        <v>1013</v>
      </c>
      <c r="CG34" s="129" t="s">
        <v>1014</v>
      </c>
      <c r="CH34" s="129" t="s">
        <v>1015</v>
      </c>
      <c r="CI34" s="102" t="s">
        <v>250</v>
      </c>
      <c r="CJ34" s="102" t="s">
        <v>250</v>
      </c>
      <c r="CK34" s="102" t="s">
        <v>250</v>
      </c>
      <c r="CL34" s="102" t="s">
        <v>250</v>
      </c>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row>
    <row r="35" spans="2:116" x14ac:dyDescent="0.35">
      <c r="B35" s="40" t="s">
        <v>124</v>
      </c>
      <c r="C35" s="99" t="s">
        <v>116</v>
      </c>
      <c r="D35" s="103" t="s">
        <v>131</v>
      </c>
      <c r="F35" s="102" t="str">
        <f t="array" ref="F35">IFERROR(INDEX(Model!$E$22:$E$46,MATCH(D35&amp;C35,Model!$E$22:$E$46&amp;Model!$A$22:$A$46,0)),"")</f>
        <v/>
      </c>
      <c r="G35" s="102" t="s">
        <v>245</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3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13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row>
    <row r="36" spans="2:116" x14ac:dyDescent="0.35">
      <c r="B36" s="40" t="s">
        <v>124</v>
      </c>
      <c r="C36" s="99" t="s">
        <v>116</v>
      </c>
      <c r="D36" s="103" t="s">
        <v>127</v>
      </c>
      <c r="F36" s="102" t="str">
        <f t="array" ref="F36">IFERROR(INDEX(Model!$E$22:$E$46,MATCH(D36&amp;C36,Model!$E$22:$E$46&amp;Model!$A$22:$A$46,0)),"")</f>
        <v/>
      </c>
      <c r="G36" s="102" t="s">
        <v>246</v>
      </c>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3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13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row>
    <row r="37" spans="2:116" x14ac:dyDescent="0.35">
      <c r="B37" s="40" t="s">
        <v>124</v>
      </c>
      <c r="C37" s="99" t="s">
        <v>116</v>
      </c>
      <c r="D37" s="103" t="s">
        <v>128</v>
      </c>
      <c r="F37" s="102" t="str">
        <f t="array" ref="F37">IFERROR(INDEX(Model!$E$22:$E$46,MATCH(D37&amp;C37,Model!$E$22:$E$46&amp;Model!$A$22:$A$46,0)),"")</f>
        <v>No, we don’t believe that will be an issue.</v>
      </c>
      <c r="G37" s="102" t="s">
        <v>247</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3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13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row>
    <row r="38" spans="2:116" x14ac:dyDescent="0.35">
      <c r="B38" s="40" t="s">
        <v>125</v>
      </c>
      <c r="C38" s="99" t="s">
        <v>117</v>
      </c>
      <c r="D38" s="103" t="s">
        <v>129</v>
      </c>
      <c r="F38" s="102" t="str">
        <f t="array" ref="F38">IFERROR(INDEX(Model!$E$22:$E$46,MATCH(D38&amp;C38,Model!$E$22:$E$46&amp;Model!$A$22:$A$46,0)),"")</f>
        <v>Support the selection of an alternative wastewater collection system.</v>
      </c>
      <c r="G38" s="102" t="s">
        <v>247</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3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13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row>
    <row r="39" spans="2:116" x14ac:dyDescent="0.35">
      <c r="B39" s="40" t="s">
        <v>125</v>
      </c>
      <c r="C39" s="99" t="s">
        <v>117</v>
      </c>
      <c r="D39" s="103" t="s">
        <v>130</v>
      </c>
      <c r="F39" s="102" t="str">
        <f t="array" ref="F39">IFERROR(INDEX(Model!$E$22:$E$46,MATCH(D39&amp;C39,Model!$E$22:$E$46&amp;Model!$A$22:$A$46,0)),"")</f>
        <v/>
      </c>
      <c r="G39" s="102" t="s">
        <v>246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3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13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row>
    <row r="40" spans="2:116" x14ac:dyDescent="0.35">
      <c r="B40" s="40" t="s">
        <v>125</v>
      </c>
      <c r="C40" s="99" t="s">
        <v>117</v>
      </c>
      <c r="D40" s="103" t="s">
        <v>123</v>
      </c>
      <c r="F40" s="102" t="str">
        <f t="array" ref="F40">IFERROR(INDEX(Model!$E$22:$E$46,MATCH(D40&amp;C40,Model!$E$22:$E$46&amp;Model!$A$22:$A$46,0)),"")</f>
        <v/>
      </c>
      <c r="G40" s="102" t="s">
        <v>245</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3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13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row>
    <row r="41" spans="2:116" x14ac:dyDescent="0.35">
      <c r="B41" s="40" t="s">
        <v>126</v>
      </c>
      <c r="C41" s="99" t="s">
        <v>118</v>
      </c>
      <c r="D41" s="103" t="s">
        <v>129</v>
      </c>
      <c r="F41" s="102" t="str">
        <f t="array" ref="F41">IFERROR(INDEX(Model!$E$22:$E$46,MATCH(D41&amp;C41,Model!$E$22:$E$46&amp;Model!$A$22:$A$46,0)),"")</f>
        <v>Support the selection of an alternative wastewater collection system.</v>
      </c>
      <c r="G41" s="102" t="s">
        <v>247</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3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13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row>
    <row r="42" spans="2:116" x14ac:dyDescent="0.35">
      <c r="B42" s="40" t="s">
        <v>126</v>
      </c>
      <c r="C42" s="99" t="s">
        <v>118</v>
      </c>
      <c r="D42" s="103" t="s">
        <v>130</v>
      </c>
      <c r="F42" s="102" t="str">
        <f t="array" ref="F42">IFERROR(INDEX(Model!$E$22:$E$46,MATCH(D42&amp;C42,Model!$E$22:$E$46&amp;Model!$A$22:$A$46,0)),"")</f>
        <v/>
      </c>
      <c r="G42" s="102" t="s">
        <v>246</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3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13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row>
    <row r="43" spans="2:116" x14ac:dyDescent="0.35">
      <c r="B43" s="40" t="s">
        <v>126</v>
      </c>
      <c r="C43" s="99" t="s">
        <v>118</v>
      </c>
      <c r="D43" s="103" t="s">
        <v>123</v>
      </c>
      <c r="F43" s="102" t="str">
        <f t="array" ref="F43">IFERROR(INDEX(Model!$E$22:$E$46,MATCH(D43&amp;C43,Model!$E$22:$E$46&amp;Model!$A$22:$A$46,0)),"")</f>
        <v/>
      </c>
      <c r="G43" s="102" t="s">
        <v>245</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13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13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row>
    <row r="44" spans="2:116" x14ac:dyDescent="0.35">
      <c r="C44" s="99"/>
      <c r="D44" s="100"/>
      <c r="F44" s="102"/>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3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13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row>
    <row r="45" spans="2:116" x14ac:dyDescent="0.35">
      <c r="C45" s="99"/>
      <c r="D45" s="100"/>
      <c r="F45" s="102"/>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row>
    <row r="46" spans="2:116" x14ac:dyDescent="0.35">
      <c r="B46" s="40" t="s">
        <v>5</v>
      </c>
      <c r="C46" s="99" t="s">
        <v>7</v>
      </c>
      <c r="D46" s="100" t="s">
        <v>153</v>
      </c>
      <c r="E46" s="101"/>
      <c r="F46" s="99" t="str">
        <f t="array" ref="F46">IFERROR(INDEX(Model!$J$22:$J$46,MATCH(D46&amp;C46,Model!$J$22:$J$46&amp;Model!$A$22:$A$46,0)),"")</f>
        <v/>
      </c>
      <c r="G46" s="102" t="s">
        <v>227</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row>
    <row r="47" spans="2:116" x14ac:dyDescent="0.35">
      <c r="B47" s="40" t="s">
        <v>5</v>
      </c>
      <c r="C47" s="99" t="s">
        <v>7</v>
      </c>
      <c r="D47" s="100" t="s">
        <v>154</v>
      </c>
      <c r="F47" s="99" t="str">
        <f t="array" ref="F47">IFERROR(INDEX(Model!$J$22:$J$46,MATCH(D47&amp;C47,Model!$J$22:$J$46&amp;Model!$A$22:$A$46,0)),"")</f>
        <v>5-12</v>
      </c>
      <c r="G47" s="102" t="s">
        <v>226</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row>
    <row r="48" spans="2:116" x14ac:dyDescent="0.35">
      <c r="B48" s="40" t="s">
        <v>5</v>
      </c>
      <c r="C48" s="99" t="s">
        <v>7</v>
      </c>
      <c r="D48" s="100" t="s">
        <v>12</v>
      </c>
      <c r="F48" s="99" t="str">
        <f t="array" ref="F48">IFERROR(INDEX(Model!$J$22:$J$46,MATCH(D48&amp;C48,Model!$J$22:$J$46&amp;Model!$A$22:$A$46,0)),"")</f>
        <v/>
      </c>
      <c r="G48" s="102" t="s">
        <v>225</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row>
    <row r="49" spans="2:116" x14ac:dyDescent="0.35">
      <c r="B49" s="40" t="s">
        <v>19</v>
      </c>
      <c r="C49" s="99" t="s">
        <v>14</v>
      </c>
      <c r="D49" s="100" t="s">
        <v>20</v>
      </c>
      <c r="F49" s="99" t="str">
        <f t="array" ref="F49">IFERROR(INDEX(Model!$J$22:$J$46,MATCH(D49&amp;C49,Model!$J$22:$J$46&amp;Model!$A$22:$A$46,0)),"")</f>
        <v>0-3</v>
      </c>
      <c r="G49" s="102" t="s">
        <v>219</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row>
    <row r="50" spans="2:116" x14ac:dyDescent="0.35">
      <c r="B50" s="40" t="s">
        <v>19</v>
      </c>
      <c r="C50" s="99" t="s">
        <v>14</v>
      </c>
      <c r="D50" s="100" t="s">
        <v>22</v>
      </c>
      <c r="F50" s="99" t="str">
        <f t="array" ref="F50">IFERROR(INDEX(Model!$J$22:$J$46,MATCH(D50&amp;C50,Model!$J$22:$J$46&amp;Model!$A$22:$A$46,0)),"")</f>
        <v/>
      </c>
      <c r="G50" s="102" t="s">
        <v>218</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row>
    <row r="51" spans="2:116" x14ac:dyDescent="0.35">
      <c r="B51" s="40" t="s">
        <v>19</v>
      </c>
      <c r="C51" s="99" t="s">
        <v>14</v>
      </c>
      <c r="D51" s="100" t="s">
        <v>21</v>
      </c>
      <c r="F51" s="99" t="str">
        <f t="array" ref="F51">IFERROR(INDEX(Model!$J$22:$J$46,MATCH(D51&amp;C51,Model!$J$22:$J$46&amp;Model!$A$22:$A$46,0)),"")</f>
        <v/>
      </c>
      <c r="G51" s="102" t="s">
        <v>217</v>
      </c>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row>
    <row r="52" spans="2:116" x14ac:dyDescent="0.35">
      <c r="B52" s="40" t="s">
        <v>6</v>
      </c>
      <c r="C52" s="99" t="s">
        <v>15</v>
      </c>
      <c r="D52" s="100" t="s">
        <v>23</v>
      </c>
      <c r="F52" s="99" t="str">
        <f t="array" ref="F52">IFERROR(INDEX(Model!$J$22:$J$46,MATCH(D52&amp;C52,Model!$J$22:$J$46&amp;Model!$A$22:$A$46,0)),"")</f>
        <v/>
      </c>
      <c r="G52" s="102" t="s">
        <v>224</v>
      </c>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row>
    <row r="53" spans="2:116" x14ac:dyDescent="0.35">
      <c r="B53" s="40" t="s">
        <v>6</v>
      </c>
      <c r="C53" s="99" t="s">
        <v>15</v>
      </c>
      <c r="D53" s="100" t="s">
        <v>24</v>
      </c>
      <c r="F53" s="99" t="str">
        <f t="array" ref="F53">IFERROR(INDEX(Model!$J$22:$J$46,MATCH(D53&amp;C53,Model!$J$22:$J$46&amp;Model!$A$22:$A$46,0)),"")</f>
        <v>Sand/Clay</v>
      </c>
      <c r="G53" s="102" t="s">
        <v>223</v>
      </c>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row>
    <row r="54" spans="2:116" x14ac:dyDescent="0.35">
      <c r="B54" s="40" t="s">
        <v>6</v>
      </c>
      <c r="C54" s="99" t="s">
        <v>15</v>
      </c>
      <c r="D54" s="100" t="s">
        <v>25</v>
      </c>
      <c r="F54" s="99" t="str">
        <f t="array" ref="F54">IFERROR(INDEX(Model!$J$22:$J$46,MATCH(D54&amp;C54,Model!$J$22:$J$46&amp;Model!$A$22:$A$46,0)),"")</f>
        <v/>
      </c>
      <c r="G54" s="102" t="s">
        <v>228</v>
      </c>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row>
    <row r="55" spans="2:116" x14ac:dyDescent="0.35">
      <c r="B55" s="40" t="s">
        <v>31</v>
      </c>
      <c r="C55" s="99" t="s">
        <v>32</v>
      </c>
      <c r="D55" s="100" t="s">
        <v>54</v>
      </c>
      <c r="F55" s="99" t="str">
        <f t="array" ref="F55">IFERROR(INDEX(Model!$J$22:$J$46,MATCH(D55&amp;C55,Model!$J$22:$J$46&amp;Model!$A$22:$A$46,0)),"")</f>
        <v/>
      </c>
      <c r="G55" s="102" t="s">
        <v>238</v>
      </c>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row>
    <row r="56" spans="2:116" x14ac:dyDescent="0.35">
      <c r="B56" s="40" t="s">
        <v>31</v>
      </c>
      <c r="C56" s="99" t="s">
        <v>32</v>
      </c>
      <c r="D56" s="100" t="s">
        <v>55</v>
      </c>
      <c r="F56" s="99" t="str">
        <f t="array" ref="F56">IFERROR(INDEX(Model!$J$22:$J$46,MATCH(D56&amp;C56,Model!$J$22:$J$46&amp;Model!$A$22:$A$46,0)),"")</f>
        <v>4-8</v>
      </c>
      <c r="G56" s="102" t="s">
        <v>240</v>
      </c>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row>
    <row r="57" spans="2:116" x14ac:dyDescent="0.35">
      <c r="B57" s="40" t="s">
        <v>31</v>
      </c>
      <c r="C57" s="99" t="s">
        <v>32</v>
      </c>
      <c r="D57" s="100" t="s">
        <v>21</v>
      </c>
      <c r="F57" s="99" t="str">
        <f t="array" ref="F57">IFERROR(INDEX(Model!$J$22:$J$46,MATCH(D57&amp;C57,Model!$J$22:$J$46&amp;Model!$A$22:$A$46,0)),"")</f>
        <v/>
      </c>
      <c r="G57" s="102" t="s">
        <v>239</v>
      </c>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row>
    <row r="58" spans="2:116" x14ac:dyDescent="0.35">
      <c r="B58" s="40" t="s">
        <v>33</v>
      </c>
      <c r="C58" s="99" t="s">
        <v>34</v>
      </c>
      <c r="D58" s="100" t="s">
        <v>54</v>
      </c>
      <c r="F58" s="99" t="str">
        <f t="array" ref="F58">IFERROR(INDEX(Model!$J$22:$J$46,MATCH(D58&amp;C58,Model!$J$22:$J$46&amp;Model!$A$22:$A$46,0)),"")</f>
        <v>0-4</v>
      </c>
      <c r="G58" s="102" t="s">
        <v>221</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row>
    <row r="59" spans="2:116" x14ac:dyDescent="0.35">
      <c r="B59" s="40" t="s">
        <v>33</v>
      </c>
      <c r="C59" s="99" t="s">
        <v>34</v>
      </c>
      <c r="D59" s="100" t="s">
        <v>55</v>
      </c>
      <c r="F59" s="99" t="str">
        <f t="array" ref="F59">IFERROR(INDEX(Model!$J$22:$J$46,MATCH(D59&amp;C59,Model!$J$22:$J$46&amp;Model!$A$22:$A$46,0)),"")</f>
        <v/>
      </c>
      <c r="G59" s="102" t="s">
        <v>220</v>
      </c>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row>
    <row r="60" spans="2:116" x14ac:dyDescent="0.35">
      <c r="B60" s="40" t="s">
        <v>33</v>
      </c>
      <c r="C60" s="99" t="s">
        <v>34</v>
      </c>
      <c r="D60" s="100" t="s">
        <v>21</v>
      </c>
      <c r="F60" s="99" t="str">
        <f t="array" ref="F60">IFERROR(INDEX(Model!$J$22:$J$46,MATCH(D60&amp;C60,Model!$J$22:$J$46&amp;Model!$A$22:$A$46,0)),"")</f>
        <v/>
      </c>
      <c r="G60" s="102" t="s">
        <v>222</v>
      </c>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row>
    <row r="61" spans="2:116" x14ac:dyDescent="0.35">
      <c r="B61" s="40" t="s">
        <v>35</v>
      </c>
      <c r="C61" s="99" t="s">
        <v>38</v>
      </c>
      <c r="D61" s="100" t="s">
        <v>41</v>
      </c>
      <c r="F61" s="99" t="str">
        <f t="array" ref="F61">IFERROR(INDEX(Model!$J$22:$J$46,MATCH(D61&amp;C61,Model!$J$22:$J$46&amp;Model!$A$22:$A$46,0)),"")</f>
        <v>Poor</v>
      </c>
      <c r="G61" s="102" t="s">
        <v>234</v>
      </c>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row>
    <row r="62" spans="2:116" x14ac:dyDescent="0.35">
      <c r="B62" s="40" t="s">
        <v>35</v>
      </c>
      <c r="C62" s="99" t="s">
        <v>38</v>
      </c>
      <c r="D62" s="100" t="s">
        <v>42</v>
      </c>
      <c r="F62" s="99" t="str">
        <f t="array" ref="F62">IFERROR(INDEX(Model!$J$22:$J$46,MATCH(D62&amp;C62,Model!$J$22:$J$46&amp;Model!$A$22:$A$46,0)),"")</f>
        <v/>
      </c>
      <c r="G62" s="102" t="s">
        <v>235</v>
      </c>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row>
    <row r="63" spans="2:116" x14ac:dyDescent="0.35">
      <c r="B63" s="40" t="s">
        <v>35</v>
      </c>
      <c r="C63" s="99" t="s">
        <v>38</v>
      </c>
      <c r="D63" s="100" t="s">
        <v>43</v>
      </c>
      <c r="F63" s="99" t="str">
        <f t="array" ref="F63">IFERROR(INDEX(Model!$J$22:$J$46,MATCH(D63&amp;C63,Model!$J$22:$J$46&amp;Model!$A$22:$A$46,0)),"")</f>
        <v/>
      </c>
      <c r="G63" s="102" t="s">
        <v>236</v>
      </c>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row>
    <row r="64" spans="2:116" x14ac:dyDescent="0.35">
      <c r="B64" s="40" t="s">
        <v>35</v>
      </c>
      <c r="C64" s="99" t="s">
        <v>38</v>
      </c>
      <c r="D64" s="100" t="s">
        <v>44</v>
      </c>
      <c r="F64" s="99" t="str">
        <f t="array" ref="F64">IFERROR(INDEX(Model!$J$22:$J$46,MATCH(D64&amp;C64,Model!$J$22:$J$46&amp;Model!$A$22:$A$46,0)),"")</f>
        <v/>
      </c>
      <c r="G64" s="102" t="s">
        <v>237</v>
      </c>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row>
    <row r="65" spans="2:116" x14ac:dyDescent="0.35">
      <c r="B65" s="40" t="s">
        <v>36</v>
      </c>
      <c r="C65" s="99" t="s">
        <v>37</v>
      </c>
      <c r="D65" s="100" t="s">
        <v>45</v>
      </c>
      <c r="F65" s="99" t="str">
        <f t="array" ref="F65">IFERROR(INDEX(Model!$J$22:$J$46,MATCH(D65&amp;C65,Model!$J$22:$J$46&amp;Model!$A$22:$A$46,0)),"")</f>
        <v/>
      </c>
      <c r="G65" s="102" t="s">
        <v>216</v>
      </c>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row>
    <row r="66" spans="2:116" x14ac:dyDescent="0.35">
      <c r="B66" s="40" t="s">
        <v>36</v>
      </c>
      <c r="C66" s="99" t="s">
        <v>37</v>
      </c>
      <c r="D66" s="100" t="s">
        <v>46</v>
      </c>
      <c r="F66" s="99" t="str">
        <f t="array" ref="F66">IFERROR(INDEX(Model!$J$22:$J$46,MATCH(D66&amp;C66,Model!$J$22:$J$46&amp;Model!$A$22:$A$46,0)),"")</f>
        <v/>
      </c>
      <c r="G66" s="102" t="s">
        <v>215</v>
      </c>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row>
    <row r="67" spans="2:116" x14ac:dyDescent="0.35">
      <c r="B67" s="40" t="s">
        <v>36</v>
      </c>
      <c r="C67" s="99" t="s">
        <v>37</v>
      </c>
      <c r="D67" s="100" t="s">
        <v>47</v>
      </c>
      <c r="F67" s="99" t="str">
        <f t="array" ref="F67">IFERROR(INDEX(Model!$J$22:$J$46,MATCH(D67&amp;C67,Model!$J$22:$J$46&amp;Model!$A$22:$A$46,0)),"")</f>
        <v/>
      </c>
      <c r="G67" s="102" t="s">
        <v>214</v>
      </c>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row>
    <row r="68" spans="2:116" x14ac:dyDescent="0.35">
      <c r="B68" s="40" t="s">
        <v>36</v>
      </c>
      <c r="C68" s="99" t="s">
        <v>37</v>
      </c>
      <c r="D68" s="100" t="s">
        <v>48</v>
      </c>
      <c r="F68" s="99" t="str">
        <f t="array" ref="F68">IFERROR(INDEX(Model!$J$22:$J$46,MATCH(D68&amp;C68,Model!$J$22:$J$46&amp;Model!$A$22:$A$46,0)),"")</f>
        <v>1.00-3.00 Acre Lot</v>
      </c>
      <c r="G68" s="102" t="s">
        <v>213</v>
      </c>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row>
    <row r="69" spans="2:116" x14ac:dyDescent="0.35">
      <c r="B69" s="40" t="s">
        <v>36</v>
      </c>
      <c r="C69" s="99" t="s">
        <v>37</v>
      </c>
      <c r="D69" s="100" t="s">
        <v>49</v>
      </c>
      <c r="F69" s="99" t="str">
        <f t="array" ref="F69">IFERROR(INDEX(Model!$J$22:$J$46,MATCH(D69&amp;C69,Model!$J$22:$J$46&amp;Model!$A$22:$A$46,0)),"")</f>
        <v/>
      </c>
      <c r="G69" s="102" t="s">
        <v>212</v>
      </c>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row>
    <row r="70" spans="2:116" x14ac:dyDescent="0.35">
      <c r="B70" s="40" t="s">
        <v>39</v>
      </c>
      <c r="C70" s="99" t="s">
        <v>40</v>
      </c>
      <c r="D70" s="100" t="s">
        <v>50</v>
      </c>
      <c r="F70" s="99" t="str">
        <f t="array" ref="F70">IFERROR(INDEX(Model!$J$22:$J$46,MATCH(D70&amp;C70,Model!$J$22:$J$46&amp;Model!$A$22:$A$46,0)),"")</f>
        <v/>
      </c>
      <c r="G70" s="102" t="s">
        <v>211</v>
      </c>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row>
    <row r="71" spans="2:116" x14ac:dyDescent="0.35">
      <c r="B71" s="40" t="s">
        <v>39</v>
      </c>
      <c r="C71" s="99" t="s">
        <v>40</v>
      </c>
      <c r="D71" s="100" t="s">
        <v>51</v>
      </c>
      <c r="F71" s="99" t="str">
        <f t="array" ref="F71">IFERROR(INDEX(Model!$J$22:$J$46,MATCH(D71&amp;C71,Model!$J$22:$J$46&amp;Model!$A$22:$A$46,0)),"")</f>
        <v/>
      </c>
      <c r="G71" s="102" t="s">
        <v>210</v>
      </c>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row>
    <row r="72" spans="2:116" x14ac:dyDescent="0.35">
      <c r="B72" s="40" t="s">
        <v>39</v>
      </c>
      <c r="C72" s="99" t="s">
        <v>40</v>
      </c>
      <c r="D72" s="100" t="s">
        <v>52</v>
      </c>
      <c r="F72" s="99" t="str">
        <f t="array" ref="F72">IFERROR(INDEX(Model!$J$22:$J$46,MATCH(D72&amp;C72,Model!$J$22:$J$46&amp;Model!$A$22:$A$46,0)),"")</f>
        <v>Profile 3</v>
      </c>
      <c r="G72" s="102" t="s">
        <v>209</v>
      </c>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row>
    <row r="73" spans="2:116" x14ac:dyDescent="0.35">
      <c r="B73" s="40" t="s">
        <v>39</v>
      </c>
      <c r="C73" s="99" t="s">
        <v>40</v>
      </c>
      <c r="D73" s="100" t="s">
        <v>53</v>
      </c>
      <c r="F73" s="99" t="str">
        <f t="array" ref="F73">IFERROR(INDEX(Model!$J$22:$J$46,MATCH(D73&amp;C73,Model!$J$22:$J$46&amp;Model!$A$22:$A$46,0)),"")</f>
        <v/>
      </c>
      <c r="G73" s="102" t="s">
        <v>208</v>
      </c>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row>
    <row r="74" spans="2:116" x14ac:dyDescent="0.35">
      <c r="C74" s="99"/>
      <c r="D74" s="100"/>
      <c r="F74" s="102"/>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row>
    <row r="75" spans="2:116" x14ac:dyDescent="0.35">
      <c r="C75" s="99"/>
      <c r="D75" s="100"/>
      <c r="F75" s="102"/>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row>
    <row r="76" spans="2:116" x14ac:dyDescent="0.35">
      <c r="C76" s="99"/>
      <c r="D76" s="100"/>
      <c r="F76" s="102"/>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row>
    <row r="77" spans="2:116" s="104" customFormat="1" ht="15" thickBot="1" x14ac:dyDescent="0.4">
      <c r="C77" s="105"/>
      <c r="D77" s="106"/>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row>
    <row r="78" spans="2:116" ht="15" thickTop="1" x14ac:dyDescent="0.35">
      <c r="C78" s="99"/>
      <c r="D78" s="100"/>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row>
    <row r="79" spans="2:116" x14ac:dyDescent="0.35">
      <c r="AQ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row>
    <row r="80" spans="2:116" x14ac:dyDescent="0.35">
      <c r="D80" s="90"/>
      <c r="E80" s="90" t="s">
        <v>70</v>
      </c>
      <c r="F80" s="90" t="s">
        <v>70</v>
      </c>
      <c r="G80" s="90" t="s">
        <v>70</v>
      </c>
      <c r="H80" s="90" t="s">
        <v>70</v>
      </c>
      <c r="I80" s="90" t="s">
        <v>70</v>
      </c>
      <c r="J80" s="90" t="s">
        <v>70</v>
      </c>
      <c r="K80" s="90" t="s">
        <v>70</v>
      </c>
      <c r="L80" s="90" t="s">
        <v>70</v>
      </c>
      <c r="M80" s="90" t="s">
        <v>71</v>
      </c>
      <c r="N80" s="90" t="s">
        <v>71</v>
      </c>
      <c r="O80" s="90" t="s">
        <v>71</v>
      </c>
      <c r="P80" s="90" t="s">
        <v>71</v>
      </c>
      <c r="Q80" s="90" t="s">
        <v>71</v>
      </c>
      <c r="R80" s="90" t="s">
        <v>71</v>
      </c>
      <c r="S80" s="90" t="s">
        <v>71</v>
      </c>
      <c r="T80" s="90" t="s">
        <v>71</v>
      </c>
      <c r="U80" s="90" t="s">
        <v>72</v>
      </c>
      <c r="V80" s="90" t="s">
        <v>72</v>
      </c>
      <c r="W80" s="90" t="s">
        <v>72</v>
      </c>
      <c r="X80" s="90" t="s">
        <v>72</v>
      </c>
      <c r="Y80" s="90" t="s">
        <v>72</v>
      </c>
      <c r="Z80" s="90" t="s">
        <v>72</v>
      </c>
      <c r="AA80" s="90" t="s">
        <v>72</v>
      </c>
      <c r="AB80" s="90" t="s">
        <v>72</v>
      </c>
      <c r="AG80" s="99"/>
      <c r="AH80" s="99"/>
      <c r="AI80" s="99"/>
      <c r="AQ80" s="99"/>
      <c r="AR80" s="99"/>
      <c r="AS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row>
    <row r="81" spans="3:35" x14ac:dyDescent="0.35">
      <c r="D81" s="91"/>
      <c r="E81" s="91" t="s">
        <v>7</v>
      </c>
      <c r="F81" s="91" t="s">
        <v>14</v>
      </c>
      <c r="G81" s="91" t="s">
        <v>15</v>
      </c>
      <c r="H81" s="91" t="s">
        <v>32</v>
      </c>
      <c r="I81" s="91" t="s">
        <v>34</v>
      </c>
      <c r="J81" s="91" t="s">
        <v>38</v>
      </c>
      <c r="K81" s="91" t="s">
        <v>37</v>
      </c>
      <c r="L81" s="91" t="s">
        <v>40</v>
      </c>
      <c r="M81" s="91" t="s">
        <v>7</v>
      </c>
      <c r="N81" s="91" t="s">
        <v>14</v>
      </c>
      <c r="O81" s="91" t="s">
        <v>15</v>
      </c>
      <c r="P81" s="91" t="s">
        <v>32</v>
      </c>
      <c r="Q81" s="91" t="s">
        <v>34</v>
      </c>
      <c r="R81" s="91" t="s">
        <v>38</v>
      </c>
      <c r="S81" s="91" t="s">
        <v>37</v>
      </c>
      <c r="T81" s="91" t="s">
        <v>40</v>
      </c>
      <c r="U81" s="91" t="s">
        <v>7</v>
      </c>
      <c r="V81" s="91" t="s">
        <v>14</v>
      </c>
      <c r="W81" s="91" t="s">
        <v>15</v>
      </c>
      <c r="X81" s="91" t="s">
        <v>32</v>
      </c>
      <c r="Y81" s="91" t="s">
        <v>34</v>
      </c>
      <c r="Z81" s="91" t="s">
        <v>38</v>
      </c>
      <c r="AA81" s="91" t="s">
        <v>37</v>
      </c>
      <c r="AB81" s="91" t="s">
        <v>40</v>
      </c>
      <c r="AG81" s="99"/>
      <c r="AH81" s="99"/>
      <c r="AI81" s="99"/>
    </row>
    <row r="82" spans="3:35" x14ac:dyDescent="0.35">
      <c r="D82" s="93"/>
      <c r="E82" s="94" t="s">
        <v>28</v>
      </c>
      <c r="F82" s="94" t="s">
        <v>29</v>
      </c>
      <c r="G82" s="94" t="s">
        <v>30</v>
      </c>
      <c r="H82" s="94" t="s">
        <v>61</v>
      </c>
      <c r="I82" s="94" t="s">
        <v>62</v>
      </c>
      <c r="J82" s="94" t="s">
        <v>63</v>
      </c>
      <c r="K82" s="94" t="s">
        <v>64</v>
      </c>
      <c r="L82" s="94" t="s">
        <v>65</v>
      </c>
      <c r="M82" s="94" t="s">
        <v>28</v>
      </c>
      <c r="N82" s="94" t="s">
        <v>29</v>
      </c>
      <c r="O82" s="94" t="s">
        <v>30</v>
      </c>
      <c r="P82" s="94" t="s">
        <v>61</v>
      </c>
      <c r="Q82" s="94" t="s">
        <v>62</v>
      </c>
      <c r="R82" s="94" t="s">
        <v>63</v>
      </c>
      <c r="S82" s="94" t="s">
        <v>64</v>
      </c>
      <c r="T82" s="94" t="s">
        <v>65</v>
      </c>
      <c r="U82" s="94" t="s">
        <v>28</v>
      </c>
      <c r="V82" s="94" t="s">
        <v>29</v>
      </c>
      <c r="W82" s="94" t="s">
        <v>30</v>
      </c>
      <c r="X82" s="94" t="s">
        <v>61</v>
      </c>
      <c r="Y82" s="94" t="s">
        <v>62</v>
      </c>
      <c r="Z82" s="94" t="s">
        <v>63</v>
      </c>
      <c r="AA82" s="94" t="s">
        <v>64</v>
      </c>
      <c r="AB82" s="94" t="s">
        <v>65</v>
      </c>
      <c r="AC82" s="93"/>
      <c r="AD82" s="107" t="s">
        <v>92</v>
      </c>
      <c r="AE82" s="107" t="s">
        <v>93</v>
      </c>
      <c r="AF82" s="107" t="s">
        <v>94</v>
      </c>
      <c r="AG82" s="107" t="s">
        <v>149</v>
      </c>
    </row>
    <row r="83" spans="3:35" x14ac:dyDescent="0.35">
      <c r="D83" s="97"/>
      <c r="E83" s="94"/>
      <c r="F83" s="94"/>
      <c r="G83" s="94"/>
      <c r="H83" s="94"/>
      <c r="I83" s="94"/>
      <c r="J83" s="94"/>
      <c r="K83" s="94"/>
      <c r="L83" s="94"/>
      <c r="M83" s="94"/>
      <c r="N83" s="94"/>
      <c r="O83" s="94"/>
      <c r="P83" s="94"/>
      <c r="Q83" s="94"/>
      <c r="R83" s="94"/>
      <c r="S83" s="94"/>
      <c r="T83" s="94"/>
      <c r="U83" s="94"/>
      <c r="V83" s="94"/>
      <c r="W83" s="94"/>
      <c r="X83" s="94"/>
      <c r="Y83" s="94"/>
      <c r="Z83" s="94"/>
      <c r="AA83" s="94"/>
      <c r="AB83" s="94"/>
      <c r="AC83" s="93"/>
      <c r="AD83" s="107" t="s">
        <v>70</v>
      </c>
      <c r="AE83" s="107" t="s">
        <v>71</v>
      </c>
      <c r="AF83" s="107" t="s">
        <v>72</v>
      </c>
      <c r="AG83" s="107" t="s">
        <v>150</v>
      </c>
    </row>
    <row r="84" spans="3:35" x14ac:dyDescent="0.35">
      <c r="D84" s="90" t="s">
        <v>27</v>
      </c>
      <c r="E84" s="108" t="str">
        <f>Model!$J$22</f>
        <v>5-12</v>
      </c>
      <c r="F84" s="108" t="str">
        <f>Model!$J$24</f>
        <v>0-3</v>
      </c>
      <c r="G84" s="108" t="str">
        <f>Model!$J$30</f>
        <v>Sand/Clay</v>
      </c>
      <c r="H84" s="108" t="str">
        <f>Model!$J$32</f>
        <v>4-8</v>
      </c>
      <c r="I84" s="108" t="str">
        <f>Model!$J$34</f>
        <v>0-4</v>
      </c>
      <c r="J84" s="108" t="str">
        <f>Model!$J$36</f>
        <v>Poor</v>
      </c>
      <c r="K84" s="108" t="str">
        <f>Model!$J$26</f>
        <v>1.00-3.00 Acre Lot</v>
      </c>
      <c r="L84" s="108" t="str">
        <f>Model!$J$28</f>
        <v>Profile 3</v>
      </c>
      <c r="M84" s="108" t="str">
        <f t="shared" ref="M84:O84" si="1">E84</f>
        <v>5-12</v>
      </c>
      <c r="N84" s="108" t="str">
        <f t="shared" si="1"/>
        <v>0-3</v>
      </c>
      <c r="O84" s="108" t="str">
        <f t="shared" si="1"/>
        <v>Sand/Clay</v>
      </c>
      <c r="P84" s="108" t="str">
        <f t="shared" ref="P84" si="2">H84</f>
        <v>4-8</v>
      </c>
      <c r="Q84" s="108" t="str">
        <f t="shared" ref="Q84" si="3">I84</f>
        <v>0-4</v>
      </c>
      <c r="R84" s="108" t="str">
        <f t="shared" ref="R84" si="4">J84</f>
        <v>Poor</v>
      </c>
      <c r="S84" s="108" t="str">
        <f t="shared" ref="S84" si="5">K84</f>
        <v>1.00-3.00 Acre Lot</v>
      </c>
      <c r="T84" s="108" t="str">
        <f t="shared" ref="T84" si="6">L84</f>
        <v>Profile 3</v>
      </c>
      <c r="U84" s="108" t="str">
        <f t="shared" ref="U84" si="7">M84</f>
        <v>5-12</v>
      </c>
      <c r="V84" s="108" t="str">
        <f t="shared" ref="V84" si="8">N84</f>
        <v>0-3</v>
      </c>
      <c r="W84" s="108" t="str">
        <f t="shared" ref="W84" si="9">O84</f>
        <v>Sand/Clay</v>
      </c>
      <c r="X84" s="108" t="str">
        <f t="shared" ref="X84" si="10">P84</f>
        <v>4-8</v>
      </c>
      <c r="Y84" s="108" t="str">
        <f t="shared" ref="Y84" si="11">Q84</f>
        <v>0-4</v>
      </c>
      <c r="Z84" s="108" t="str">
        <f t="shared" ref="Z84" si="12">R84</f>
        <v>Poor</v>
      </c>
      <c r="AA84" s="108" t="str">
        <f t="shared" ref="AA84" si="13">S84</f>
        <v>1.00-3.00 Acre Lot</v>
      </c>
      <c r="AB84" s="108" t="str">
        <f t="shared" ref="AB84" si="14">T84</f>
        <v>Profile 3</v>
      </c>
      <c r="AC84" s="93"/>
      <c r="AD84" s="107"/>
      <c r="AE84" s="107"/>
      <c r="AF84" s="107"/>
    </row>
    <row r="85" spans="3:35" x14ac:dyDescent="0.35">
      <c r="C85" s="99" t="s">
        <v>7</v>
      </c>
      <c r="D85" s="102" t="str">
        <f>$E$84</f>
        <v>5-12</v>
      </c>
      <c r="E85" s="99" t="str" cm="1">
        <f t="array" ref="E85">IF(INDEX($G$7:$CL$77,MATCH(E$81&amp;E$84,$C$7:$C$77&amp;$D$7:$D$77,0),MATCH($D85&amp;E$80,$G$6:$CL$6&amp;$G$2:$CL$2,0))=0,"",INDEX($G$7:$CL$77,MATCH(E$81&amp;E$84,$C$7:$C$77&amp;$D$7:$D$77,0),MATCH($D85&amp;E$80,$G$6:$CL$6&amp;$G$2:$CL$2,0)))</f>
        <v/>
      </c>
      <c r="F85" s="99" t="str" cm="1">
        <f t="array" ref="F85">IF(INDEX($G$7:$CL$77,MATCH(F$81&amp;F$84,$C$7:$C$77&amp;$D$7:$D$77,0),MATCH($D85&amp;F$80,$G$6:$CL$6&amp;$G$2:$CL$2,0))=0,"",INDEX($G$7:$CL$77,MATCH(F$81&amp;F$84,$C$7:$C$77&amp;$D$7:$D$77,0),MATCH($D85&amp;F$80,$G$6:$CL$6&amp;$G$2:$CL$2,0)))</f>
        <v>An open construction corridor width of 0-3 feet will not have any impact on LPS installation at this water table depth, unless the LPS is installed at a depth greater than 5', at which point boring would be recommended</v>
      </c>
      <c r="G85" s="99" t="str" cm="1">
        <f t="array" ref="G85">IF(INDEX($G$7:$CL$77,MATCH(G$81&amp;G$84,$C$7:$C$77&amp;$D$7:$D$77,0),MATCH($D85&amp;G$80,$G$6:$CL$6&amp;$G$2:$CL$2,0))=0,"",INDEX($G$7:$CL$77,MATCH(G$81&amp;G$84,$C$7:$C$77&amp;$D$7:$D$77,0),MATCH($D85&amp;G$80,$G$6:$CL$6&amp;$G$2:$CL$2,0)))</f>
        <v>Sand/clay soils will not impact the construction of LPS when the water table is 5-12 feet deep, as dewatering may not be required</v>
      </c>
      <c r="H85" s="99" t="str" cm="1">
        <f t="array" ref="H85">IF(INDEX($G$7:$CL$77,MATCH(H$81&amp;H$84,$C$7:$C$77&amp;$D$7:$D$77,0),MATCH($D85&amp;H$80,$G$6:$CL$6&amp;$G$2:$CL$2,0))=0,"",INDEX($G$7:$CL$77,MATCH(H$81&amp;H$84,$C$7:$C$77&amp;$D$7:$D$77,0),MATCH($D85&amp;H$80,$G$6:$CL$6&amp;$G$2:$CL$2,0)))</f>
        <v>A depth of hard rock of 4-8 feet will not affect a water table of 5-12 feet as dewatering will not be necessary</v>
      </c>
      <c r="I85" s="99" t="str" cm="1">
        <f t="array" ref="I85">IF(INDEX($G$7:$CL$77,MATCH(I$81&amp;I$84,$C$7:$C$77&amp;$D$7:$D$77,0),MATCH($D85&amp;I$80,$G$6:$CL$6&amp;$G$2:$CL$2,0))=0,"",INDEX($G$7:$CL$77,MATCH(I$81&amp;I$84,$C$7:$C$77&amp;$D$7:$D$77,0),MATCH($D85&amp;I$80,$G$6:$CL$6&amp;$G$2:$CL$2,0)))</f>
        <v>A depth to lime stone of 0-4 feet will not affect a water table of 5-12 feet as dewatering will not be necessary</v>
      </c>
      <c r="J85" s="99" t="str" cm="1">
        <f t="array" ref="J85">IF(INDEX($G$7:$CL$77,MATCH(J$81&amp;J$84,$C$7:$C$77&amp;$D$7:$D$77,0),MATCH($D85&amp;J$80,$G$6:$CL$6&amp;$G$2:$CL$2,0))=0,"",INDEX($G$7:$CL$77,MATCH(J$81&amp;J$84,$C$7:$C$77&amp;$D$7:$D$77,0),MATCH($D85&amp;J$80,$G$6:$CL$6&amp;$G$2:$CL$2,0)))</f>
        <v>When the existing gravity sewer is in poor condition, LPS lends itself to an ideal replacement choice when the water table depth is 5-12 feet, but not as drastically as shallower water tables</v>
      </c>
      <c r="K85" s="99" t="str" cm="1">
        <f t="array" ref="K85">IF(INDEX($G$7:$CL$77,MATCH(K$81&amp;K$84,$C$7:$C$77&amp;$D$7:$D$77,0),MATCH($D85&amp;K$80,$G$6:$CL$6&amp;$G$2:$CL$2,0))=0,"",INDEX($G$7:$CL$77,MATCH(K$81&amp;K$84,$C$7:$C$77&amp;$D$7:$D$77,0),MATCH($D85&amp;K$80,$G$6:$CL$6&amp;$G$2:$CL$2,0)))</f>
        <v>A development density of 1-3 acre lot will not affect LPS construction when the water table is 5-12 feet</v>
      </c>
      <c r="L85" s="99" t="str" cm="1">
        <f t="array" ref="L85">IF(INDEX($G$7:$CL$77,MATCH(L$81&amp;L$84,$C$7:$C$77&amp;$D$7:$D$77,0),MATCH($D85&amp;L$80,$G$6:$CL$6&amp;$G$2:$CL$2,0))=0,"",INDEX($G$7:$CL$77,MATCH(L$81&amp;L$84,$C$7:$C$77&amp;$D$7:$D$77,0),MATCH($D85&amp;L$80,$G$6:$CL$6&amp;$G$2:$CL$2,0)))</f>
        <v>A profile 3 neighborhood will have no impact on the installation of LPS when the water table is 5-12 feet deep</v>
      </c>
      <c r="M85" s="99" t="str" cm="1">
        <f t="array" ref="M85">IF(INDEX($G$7:$CL$77,MATCH(M$81&amp;M$84,$C$7:$C$77&amp;$D$7:$D$77,0),MATCH($D85&amp;M$80,$G$6:$CL$6&amp;$G$2:$CL$2,0))=0,"",INDEX($G$7:$CL$77,MATCH(M$81&amp;M$84,$C$7:$C$77&amp;$D$7:$D$77,0),MATCH($D85&amp;M$80,$G$6:$CL$6&amp;$G$2:$CL$2,0)))</f>
        <v/>
      </c>
      <c r="N85" s="99" t="str" cm="1">
        <f t="array" ref="N85">IF(INDEX($G$7:$CL$77,MATCH(N$81&amp;N$84,$C$7:$C$77&amp;$D$7:$D$77,0),MATCH($D85&amp;N$80,$G$6:$CL$6&amp;$G$2:$CL$2,0))=0,"",INDEX($G$7:$CL$77,MATCH(N$81&amp;N$84,$C$7:$C$77&amp;$D$7:$D$77,0),MATCH($D85&amp;N$80,$G$6:$CL$6&amp;$G$2:$CL$2,0)))</f>
        <v>An open construction corridor width of 0-3 feet will not have any impact on vacuum sewer installation at this water table depth, unless the vacuum sewer is installed at a depth greater than 5', at which point boring would be recommended</v>
      </c>
      <c r="O85" s="99" t="str" cm="1">
        <f t="array" ref="O85">IF(INDEX($G$7:$CL$77,MATCH(O$81&amp;O$84,$C$7:$C$77&amp;$D$7:$D$77,0),MATCH($D85&amp;O$80,$G$6:$CL$6&amp;$G$2:$CL$2,0))=0,"",INDEX($G$7:$CL$77,MATCH(O$81&amp;O$84,$C$7:$C$77&amp;$D$7:$D$77,0),MATCH($D85&amp;O$80,$G$6:$CL$6&amp;$G$2:$CL$2,0)))</f>
        <v>Sand/clay soils will not impact the construction of vacuum sewer when the water table is 5-12 feet deep, as dewatering may not be required</v>
      </c>
      <c r="P85" s="99" t="str" cm="1">
        <f t="array" ref="P85">IF(INDEX($G$7:$CL$77,MATCH(P$81&amp;P$84,$C$7:$C$77&amp;$D$7:$D$77,0),MATCH($D85&amp;P$80,$G$6:$CL$6&amp;$G$2:$CL$2,0))=0,"",INDEX($G$7:$CL$77,MATCH(P$81&amp;P$84,$C$7:$C$77&amp;$D$7:$D$77,0),MATCH($D85&amp;P$80,$G$6:$CL$6&amp;$G$2:$CL$2,0)))</f>
        <v>A depth of hard rock of 4-8 feet may impact the installation of vacuum sewer when the water table is 5-12 feet deep if dewatering is needed for the wet well</v>
      </c>
      <c r="Q85" s="99" t="str" cm="1">
        <f t="array" ref="Q85">IF(INDEX($G$7:$CL$77,MATCH(Q$81&amp;Q$84,$C$7:$C$77&amp;$D$7:$D$77,0),MATCH($D85&amp;Q$80,$G$6:$CL$6&amp;$G$2:$CL$2,0))=0,"",INDEX($G$7:$CL$77,MATCH(Q$81&amp;Q$84,$C$7:$C$77&amp;$D$7:$D$77,0),MATCH($D85&amp;Q$80,$G$6:$CL$6&amp;$G$2:$CL$2,0)))</f>
        <v>A depth of lime stone of 0-4 feet may impact the installation of vacuum sewer if dewatering is needed for the wet well</v>
      </c>
      <c r="R85" s="99" t="str" cm="1">
        <f t="array" ref="R85">IF(INDEX($G$7:$CL$77,MATCH(R$81&amp;R$84,$C$7:$C$77&amp;$D$7:$D$77,0),MATCH($D85&amp;R$80,$G$6:$CL$6&amp;$G$2:$CL$2,0))=0,"",INDEX($G$7:$CL$77,MATCH(R$81&amp;R$84,$C$7:$C$77&amp;$D$7:$D$77,0),MATCH($D85&amp;R$80,$G$6:$CL$6&amp;$G$2:$CL$2,0)))</f>
        <v>When the existing gravity sewer is in poor condition, vacuum sewer lends itself to an ideal replacement choice when the water table depth is 5-12 feet, but not as drastically as shallower water tables</v>
      </c>
      <c r="S85" s="99" t="str" cm="1">
        <f t="array" ref="S85">IF(INDEX($G$7:$CL$77,MATCH(S$81&amp;S$84,$C$7:$C$77&amp;$D$7:$D$77,0),MATCH($D85&amp;S$80,$G$6:$CL$6&amp;$G$2:$CL$2,0))=0,"",INDEX($G$7:$CL$77,MATCH(S$81&amp;S$84,$C$7:$C$77&amp;$D$7:$D$77,0),MATCH($D85&amp;S$80,$G$6:$CL$6&amp;$G$2:$CL$2,0)))</f>
        <v>A development density of 1-3 acre lots may increase the cost per lot for vacuum sewer construction when the water table is 5-12 feet</v>
      </c>
      <c r="T85" s="99" t="str" cm="1">
        <f t="array" ref="T85">IF(INDEX($G$7:$CL$77,MATCH(T$81&amp;T$84,$C$7:$C$77&amp;$D$7:$D$77,0),MATCH($D85&amp;T$80,$G$6:$CL$6&amp;$G$2:$CL$2,0))=0,"",INDEX($G$7:$CL$77,MATCH(T$81&amp;T$84,$C$7:$C$77&amp;$D$7:$D$77,0),MATCH($D85&amp;T$80,$G$6:$CL$6&amp;$G$2:$CL$2,0)))</f>
        <v>A profile 3 neighborhood will have no impact on the installation of vacuum sewer when the water table is 5-12 feet deep</v>
      </c>
      <c r="U85" s="99" t="str" cm="1">
        <f t="array" ref="U85">IF(INDEX($G$7:$CL$77,MATCH(U$81&amp;U$84,$C$7:$C$77&amp;$D$7:$D$77,0),MATCH($D85&amp;U$80,$G$6:$CL$6&amp;$G$2:$CL$2,0))=0,"",INDEX($G$7:$CL$77,MATCH(U$81&amp;U$84,$C$7:$C$77&amp;$D$7:$D$77,0),MATCH($D85&amp;U$80,$G$6:$CL$6&amp;$G$2:$CL$2,0)))</f>
        <v/>
      </c>
      <c r="V85" s="99" t="str" cm="1">
        <f t="array" ref="V85">IF(INDEX($G$7:$CL$77,MATCH(V$81&amp;V$84,$C$7:$C$77&amp;$D$7:$D$77,0),MATCH($D85&amp;V$80,$G$6:$CL$6&amp;$G$2:$CL$2,0))=0,"",INDEX($G$7:$CL$77,MATCH(V$81&amp;V$84,$C$7:$C$77&amp;$D$7:$D$77,0),MATCH($D85&amp;V$80,$G$6:$CL$6&amp;$G$2:$CL$2,0)))</f>
        <v>An open construction corridor width of 0-3 feet will make dewatering efforts for constructing gravity sewer difficult when the water table is 5-12 feet deep</v>
      </c>
      <c r="W85" s="99" t="str" cm="1">
        <f t="array" ref="W85">IF(INDEX($G$7:$CL$77,MATCH(W$81&amp;W$84,$C$7:$C$77&amp;$D$7:$D$77,0),MATCH($D85&amp;W$80,$G$6:$CL$6&amp;$G$2:$CL$2,0))=0,"",INDEX($G$7:$CL$77,MATCH(W$81&amp;W$84,$C$7:$C$77&amp;$D$7:$D$77,0),MATCH($D85&amp;W$80,$G$6:$CL$6&amp;$G$2:$CL$2,0)))</f>
        <v>Sand/clay soils will not impact dewatering when installing gravity sewer when the water table is 5-12 feet deep</v>
      </c>
      <c r="X85" s="99" t="str" cm="1">
        <f t="array" ref="X85">IF(INDEX($G$7:$CL$77,MATCH(X$81&amp;X$84,$C$7:$C$77&amp;$D$7:$D$77,0),MATCH($D85&amp;X$80,$G$6:$CL$6&amp;$G$2:$CL$2,0))=0,"",INDEX($G$7:$CL$77,MATCH(X$81&amp;X$84,$C$7:$C$77&amp;$D$7:$D$77,0),MATCH($D85&amp;X$80,$G$6:$CL$6&amp;$G$2:$CL$2,0)))</f>
        <v>A depth to hard rock of 4-8 feet will make dewatering efforts for gravity sewer installation more difficult when the water table is 5-12 feet</v>
      </c>
      <c r="Y85" s="99" t="str" cm="1">
        <f t="array" ref="Y85">IF(INDEX($G$7:$CL$77,MATCH(Y$81&amp;Y$84,$C$7:$C$77&amp;$D$7:$D$77,0),MATCH($D85&amp;Y$80,$G$6:$CL$6&amp;$G$2:$CL$2,0))=0,"",INDEX($G$7:$CL$77,MATCH(Y$81&amp;Y$84,$C$7:$C$77&amp;$D$7:$D$77,0),MATCH($D85&amp;Y$80,$G$6:$CL$6&amp;$G$2:$CL$2,0)))</f>
        <v>A depth to lime stone of 0-4 feet will make dewatering efforts for gravity sewer installation more difficult when the water table is 5-12 feet</v>
      </c>
      <c r="Z85" s="99" t="str" cm="1">
        <f t="array" ref="Z85">IF(INDEX($G$7:$CL$77,MATCH(Z$81&amp;Z$84,$C$7:$C$77&amp;$D$7:$D$77,0),MATCH($D85&amp;Z$80,$G$6:$CL$6&amp;$G$2:$CL$2,0))=0,"",INDEX($G$7:$CL$77,MATCH(Z$81&amp;Z$84,$C$7:$C$77&amp;$D$7:$D$77,0),MATCH($D85&amp;Z$80,$G$6:$CL$6&amp;$G$2:$CL$2,0)))</f>
        <v>When the existing gravity sewer is in poor condition, gravity sewer as a replacement option would be expensive when the water table is 5-12 feet deep</v>
      </c>
      <c r="AA85" s="99" t="str" cm="1">
        <f t="array" ref="AA85">IF(INDEX($G$7:$CL$77,MATCH(AA$81&amp;AA$84,$C$7:$C$77&amp;$D$7:$D$77,0),MATCH($D85&amp;AA$80,$G$6:$CL$6&amp;$G$2:$CL$2,0))=0,"",INDEX($G$7:$CL$77,MATCH(AA$81&amp;AA$84,$C$7:$C$77&amp;$D$7:$D$77,0),MATCH($D85&amp;AA$80,$G$6:$CL$6&amp;$G$2:$CL$2,0)))</f>
        <v>A development density of 1-3 acre lots will increase the cost per lot for dewatering for gravity sewer construction when the water table is 5-12 feet</v>
      </c>
      <c r="AB85" s="99" t="str" cm="1">
        <f t="array" ref="AB85">IF(INDEX($G$7:$CL$77,MATCH(AB$81&amp;AB$84,$C$7:$C$77&amp;$D$7:$D$77,0),MATCH($D85&amp;AB$80,$G$6:$CL$6&amp;$G$2:$CL$2,0))=0,"",INDEX($G$7:$CL$77,MATCH(AB$81&amp;AB$84,$C$7:$C$77&amp;$D$7:$D$77,0),MATCH($D85&amp;AB$80,$G$6:$CL$6&amp;$G$2:$CL$2,0)))</f>
        <v>A profile 3 neighborhood may require additional ROW restoration due to installing gravity sewer with a water table of 5-12 feet deep</v>
      </c>
      <c r="AD85" s="40" t="str">
        <f>_xlfn.TEXTJOIN(". ",TRUE,E85:L85)&amp;"."</f>
        <v>An open construction corridor width of 0-3 feet will not have any impact on LPS installation at this water table depth, unless the LPS is installed at a depth greater than 5', at which point boring would be recommended. Sand/clay soils will not impact the construction of LPS when the water table is 5-12 feet deep, as dewatering may not be required. A depth of hard rock of 4-8 feet will not affect a water table of 5-12 feet as dewatering will not be necessary. A depth to lime stone of 0-4 feet will not affect a water table of 5-12 feet as dewatering will not be necessary. When the existing gravity sewer is in poor condition, LPS lends itself to an ideal replacement choice when the water table depth is 5-12 feet, but not as drastically as shallower water tables. A development density of 1-3 acre lot will not affect LPS construction when the water table is 5-12 feet. A profile 3 neighborhood will have no impact on the installation of LPS when the water table is 5-12 feet deep.</v>
      </c>
      <c r="AE85" s="40" t="str">
        <f>_xlfn.TEXTJOIN(". ",TRUE,M85:T85)&amp;"."</f>
        <v>An open construction corridor width of 0-3 feet will not have any impact on vacuum sewer installation at this water table depth, unless the vacuum sewer is installed at a depth greater than 5', at which point boring would be recommended. Sand/clay soils will not impact the construction of vacuum sewer when the water table is 5-12 feet deep, as dewatering may not be required. A depth of hard rock of 4-8 feet may impact the installation of vacuum sewer when the water table is 5-12 feet deep if dewatering is needed for the wet well. A depth of lime stone of 0-4 feet may impact the installation of vacuum sewer if dewatering is needed for the wet well. When the existing gravity sewer is in poor condition, vacuum sewer lends itself to an ideal replacement choice when the water table depth is 5-12 feet, but not as drastically as shallower water tables. A development density of 1-3 acre lots may increase the cost per lot for vacuum sewer construction when the water table is 5-12 feet. A profile 3 neighborhood will have no impact on the installation of vacuum sewer when the water table is 5-12 feet deep.</v>
      </c>
      <c r="AF85" s="40" t="str">
        <f>_xlfn.TEXTJOIN(". ",TRUE,U85:AB85)&amp;"."</f>
        <v>An open construction corridor width of 0-3 feet will make dewatering efforts for constructing gravity sewer difficult when the water table is 5-12 feet deep. Sand/clay soils will not impact dewatering when installing gravity sewer when the water table is 5-12 feet deep. A depth to hard rock of 4-8 feet will make dewatering efforts for gravity sewer installation more difficult when the water table is 5-12 feet. A depth to lime stone of 0-4 feet will make dewatering efforts for gravity sewer installation more difficult when the water table is 5-12 feet. When the existing gravity sewer is in poor condition, gravity sewer as a replacement option would be expensive when the water table is 5-12 feet deep. A development density of 1-3 acre lots will increase the cost per lot for dewatering for gravity sewer construction when the water table is 5-12 feet. A profile 3 neighborhood may require additional ROW restoration due to installing gravity sewer with a water table of 5-12 feet deep.</v>
      </c>
    </row>
    <row r="86" spans="3:35" x14ac:dyDescent="0.35">
      <c r="C86" s="99" t="s">
        <v>14</v>
      </c>
      <c r="D86" s="102" t="str">
        <f>$F$84</f>
        <v>0-3</v>
      </c>
      <c r="E86" s="99" t="str" cm="1">
        <f t="array" ref="E86">IF(INDEX($G$7:$CL$77,MATCH(E$81&amp;E$84,$C$7:$C$77&amp;$D$7:$D$77,0),MATCH($D86&amp;E$80,$G$6:$CL$6&amp;$G$2:$CL$2,0))=0,"",INDEX($G$7:$CL$77,MATCH(E$81&amp;E$84,$C$7:$C$77&amp;$D$7:$D$77,0),MATCH($D86&amp;E$80,$G$6:$CL$6&amp;$G$2:$CL$2,0)))</f>
        <v>A water table depth of 5-12 feet will not necessarily affect LPS construction in a narrow construction corridor because dewatering should not be required</v>
      </c>
      <c r="F86" s="99" t="str" cm="1">
        <f t="array" ref="F86">IF(INDEX($G$7:$CL$77,MATCH(F$81&amp;F$84,$C$7:$C$77&amp;$D$7:$D$77,0),MATCH($D86&amp;F$80,$G$6:$CL$6&amp;$G$2:$CL$2,0))=0,"",INDEX($G$7:$CL$77,MATCH(F$81&amp;F$84,$C$7:$C$77&amp;$D$7:$D$77,0),MATCH($D86&amp;F$80,$G$6:$CL$6&amp;$G$2:$CL$2,0)))</f>
        <v/>
      </c>
      <c r="G86" s="99" t="str" cm="1">
        <f t="array" ref="G86">IF(INDEX($G$7:$CL$77,MATCH(G$81&amp;G$84,$C$7:$C$77&amp;$D$7:$D$77,0),MATCH($D86&amp;G$80,$G$6:$CL$6&amp;$G$2:$CL$2,0))=0,"",INDEX($G$7:$CL$77,MATCH(G$81&amp;G$84,$C$7:$C$77&amp;$D$7:$D$77,0),MATCH($D86&amp;G$80,$G$6:$CL$6&amp;$G$2:$CL$2,0)))</f>
        <v>A sand/clay soil type will make the installation of LPS easier than gravity sewer when the open corridor is 0-3 feet wide</v>
      </c>
      <c r="H86" s="99" t="str" cm="1">
        <f t="array" ref="H86">IF(INDEX($G$7:$CL$77,MATCH(H$81&amp;H$84,$C$7:$C$77&amp;$D$7:$D$77,0),MATCH($D86&amp;H$80,$G$6:$CL$6&amp;$G$2:$CL$2,0))=0,"",INDEX($G$7:$CL$77,MATCH(H$81&amp;H$84,$C$7:$C$77&amp;$D$7:$D$77,0),MATCH($D86&amp;H$80,$G$6:$CL$6&amp;$G$2:$CL$2,0)))</f>
        <v>A depth of hard rock of 4-8 feet will not abnormally affect LPS when the right of way is 0-3 feet</v>
      </c>
      <c r="I86" s="99" t="str" cm="1">
        <f t="array" ref="I86">IF(INDEX($G$7:$CL$77,MATCH(I$81&amp;I$84,$C$7:$C$77&amp;$D$7:$D$77,0),MATCH($D86&amp;I$80,$G$6:$CL$6&amp;$G$2:$CL$2,0))=0,"",INDEX($G$7:$CL$77,MATCH(I$81&amp;I$84,$C$7:$C$77&amp;$D$7:$D$77,0),MATCH($D86&amp;I$80,$G$6:$CL$6&amp;$G$2:$CL$2,0)))</f>
        <v>A depth to lime stone of 0-4 feet will make construction difficult with only 0-3 feet of open right-of-way and LPS may be the only viable option</v>
      </c>
      <c r="J86" s="99" t="str" cm="1">
        <f t="array" ref="J86">IF(INDEX($G$7:$CL$77,MATCH(J$81&amp;J$84,$C$7:$C$77&amp;$D$7:$D$77,0),MATCH($D86&amp;J$80,$G$6:$CL$6&amp;$G$2:$CL$2,0))=0,"",INDEX($G$7:$CL$77,MATCH(J$81&amp;J$84,$C$7:$C$77&amp;$D$7:$D$77,0),MATCH($D86&amp;J$80,$G$6:$CL$6&amp;$G$2:$CL$2,0)))</f>
        <v>When the existing gravity sewer is in poor condition, LPS offers a feasible replacement option when the open construction corridor is 0-3 feet wide</v>
      </c>
      <c r="K86" s="99" t="str" cm="1">
        <f t="array" ref="K86">IF(INDEX($G$7:$CL$77,MATCH(K$81&amp;K$84,$C$7:$C$77&amp;$D$7:$D$77,0),MATCH($D86&amp;K$80,$G$6:$CL$6&amp;$G$2:$CL$2,0))=0,"",INDEX($G$7:$CL$77,MATCH(K$81&amp;K$84,$C$7:$C$77&amp;$D$7:$D$77,0),MATCH($D86&amp;K$80,$G$6:$CL$6&amp;$G$2:$CL$2,0)))</f>
        <v>A development density of 1-3 acre lots will not impact the construction of LPS when the open construction corridor is 0-3 feet wide</v>
      </c>
      <c r="L86" s="99" t="str" cm="1">
        <f t="array" ref="L86">IF(INDEX($G$7:$CL$77,MATCH(L$81&amp;L$84,$C$7:$C$77&amp;$D$7:$D$77,0),MATCH($D86&amp;L$80,$G$6:$CL$6&amp;$G$2:$CL$2,0))=0,"",INDEX($G$7:$CL$77,MATCH(L$81&amp;L$84,$C$7:$C$77&amp;$D$7:$D$77,0),MATCH($D86&amp;L$80,$G$6:$CL$6&amp;$G$2:$CL$2,0)))</f>
        <v>With a profile 3 neighborhood, the cost of LPS may increase with an open construction corridor of 0-3 feet wide</v>
      </c>
      <c r="M86" s="99" t="str" cm="1">
        <f t="array" ref="M86">IF(INDEX($G$7:$CL$77,MATCH(M$81&amp;M$84,$C$7:$C$77&amp;$D$7:$D$77,0),MATCH($D86&amp;M$80,$G$6:$CL$6&amp;$G$2:$CL$2,0))=0,"",INDEX($G$7:$CL$77,MATCH(M$81&amp;M$84,$C$7:$C$77&amp;$D$7:$D$77,0),MATCH($D86&amp;M$80,$G$6:$CL$6&amp;$G$2:$CL$2,0)))</f>
        <v>A water table depth of 5-12 feet will not necessarily affect vacuum sewer construction in a narrow construction corridor because dewatering should not be required</v>
      </c>
      <c r="N86" s="99" t="str" cm="1">
        <f t="array" ref="N86">IF(INDEX($G$7:$CL$77,MATCH(N$81&amp;N$84,$C$7:$C$77&amp;$D$7:$D$77,0),MATCH($D86&amp;N$80,$G$6:$CL$6&amp;$G$2:$CL$2,0))=0,"",INDEX($G$7:$CL$77,MATCH(N$81&amp;N$84,$C$7:$C$77&amp;$D$7:$D$77,0),MATCH($D86&amp;N$80,$G$6:$CL$6&amp;$G$2:$CL$2,0)))</f>
        <v/>
      </c>
      <c r="O86" s="99" t="str" cm="1">
        <f t="array" ref="O86">IF(INDEX($G$7:$CL$77,MATCH(O$81&amp;O$84,$C$7:$C$77&amp;$D$7:$D$77,0),MATCH($D86&amp;O$80,$G$6:$CL$6&amp;$G$2:$CL$2,0))=0,"",INDEX($G$7:$CL$77,MATCH(O$81&amp;O$84,$C$7:$C$77&amp;$D$7:$D$77,0),MATCH($D86&amp;O$80,$G$6:$CL$6&amp;$G$2:$CL$2,0)))</f>
        <v>A sand/clay soil type will make the installation of vacuum sewer easier than gravity sewer when the open corridor is 0-3 feet wide</v>
      </c>
      <c r="P86" s="99" t="str" cm="1">
        <f t="array" ref="P86">IF(INDEX($G$7:$CL$77,MATCH(P$81&amp;P$84,$C$7:$C$77&amp;$D$7:$D$77,0),MATCH($D86&amp;P$80,$G$6:$CL$6&amp;$G$2:$CL$2,0))=0,"",INDEX($G$7:$CL$77,MATCH(P$81&amp;P$84,$C$7:$C$77&amp;$D$7:$D$77,0),MATCH($D86&amp;P$80,$G$6:$CL$6&amp;$G$2:$CL$2,0)))</f>
        <v>A depth of hard rock of 4-8 feet will not abnormally affect vacuum sewer when the right of way is 0-3 feet</v>
      </c>
      <c r="Q86" s="99" t="str" cm="1">
        <f t="array" ref="Q86">IF(INDEX($G$7:$CL$77,MATCH(Q$81&amp;Q$84,$C$7:$C$77&amp;$D$7:$D$77,0),MATCH($D86&amp;Q$80,$G$6:$CL$6&amp;$G$2:$CL$2,0))=0,"",INDEX($G$7:$CL$77,MATCH(Q$81&amp;Q$84,$C$7:$C$77&amp;$D$7:$D$77,0),MATCH($D86&amp;Q$80,$G$6:$CL$6&amp;$G$2:$CL$2,0)))</f>
        <v>A depth to lime stone of 0-4 feet will make construction difficult with only 0-3 feet of open right-of-way and vacuum sewer may be the only viable option</v>
      </c>
      <c r="R86" s="99" t="str" cm="1">
        <f t="array" ref="R86">IF(INDEX($G$7:$CL$77,MATCH(R$81&amp;R$84,$C$7:$C$77&amp;$D$7:$D$77,0),MATCH($D86&amp;R$80,$G$6:$CL$6&amp;$G$2:$CL$2,0))=0,"",INDEX($G$7:$CL$77,MATCH(R$81&amp;R$84,$C$7:$C$77&amp;$D$7:$D$77,0),MATCH($D86&amp;R$80,$G$6:$CL$6&amp;$G$2:$CL$2,0)))</f>
        <v>When the existing gravity sewer is in poor condition, vacuum sewer offers a feasible replacement option when the open construction corridor is 0-3 feet wide</v>
      </c>
      <c r="S86" s="99" t="str" cm="1">
        <f t="array" ref="S86">IF(INDEX($G$7:$CL$77,MATCH(S$81&amp;S$84,$C$7:$C$77&amp;$D$7:$D$77,0),MATCH($D86&amp;S$80,$G$6:$CL$6&amp;$G$2:$CL$2,0))=0,"",INDEX($G$7:$CL$77,MATCH(S$81&amp;S$84,$C$7:$C$77&amp;$D$7:$D$77,0),MATCH($D86&amp;S$80,$G$6:$CL$6&amp;$G$2:$CL$2,0)))</f>
        <v>A development density of 1-3 acre lots will not impact the construction of vacuum sewer when the open construction corridor is 0-3 feet wide</v>
      </c>
      <c r="T86" s="99" t="str" cm="1">
        <f t="array" ref="T86">IF(INDEX($G$7:$CL$77,MATCH(T$81&amp;T$84,$C$7:$C$77&amp;$D$7:$D$77,0),MATCH($D86&amp;T$80,$G$6:$CL$6&amp;$G$2:$CL$2,0))=0,"",INDEX($G$7:$CL$77,MATCH(T$81&amp;T$84,$C$7:$C$77&amp;$D$7:$D$77,0),MATCH($D86&amp;T$80,$G$6:$CL$6&amp;$G$2:$CL$2,0)))</f>
        <v>With a profile 3 neighborhood, the cost of vacuum sewer may increase with an open construction corridor of 0-3 feet wide</v>
      </c>
      <c r="U86" s="99" t="str" cm="1">
        <f t="array" ref="U86">IF(INDEX($G$7:$CL$77,MATCH(U$81&amp;U$84,$C$7:$C$77&amp;$D$7:$D$77,0),MATCH($D86&amp;U$80,$G$6:$CL$6&amp;$G$2:$CL$2,0))=0,"",INDEX($G$7:$CL$77,MATCH(U$81&amp;U$84,$C$7:$C$77&amp;$D$7:$D$77,0),MATCH($D86&amp;U$80,$G$6:$CL$6&amp;$G$2:$CL$2,0)))</f>
        <v>A water table depth of 5-12 feet will make the installation of gravity sewer more difficult when the construction corridor is 0-3 feet wide</v>
      </c>
      <c r="V86" s="99" t="str" cm="1">
        <f t="array" ref="V86">IF(INDEX($G$7:$CL$77,MATCH(V$81&amp;V$84,$C$7:$C$77&amp;$D$7:$D$77,0),MATCH($D86&amp;V$80,$G$6:$CL$6&amp;$G$2:$CL$2,0))=0,"",INDEX($G$7:$CL$77,MATCH(V$81&amp;V$84,$C$7:$C$77&amp;$D$7:$D$77,0),MATCH($D86&amp;V$80,$G$6:$CL$6&amp;$G$2:$CL$2,0)))</f>
        <v/>
      </c>
      <c r="W86" s="99" t="str" cm="1">
        <f t="array" ref="W86">IF(INDEX($G$7:$CL$77,MATCH(W$81&amp;W$84,$C$7:$C$77&amp;$D$7:$D$77,0),MATCH($D86&amp;W$80,$G$6:$CL$6&amp;$G$2:$CL$2,0))=0,"",INDEX($G$7:$CL$77,MATCH(W$81&amp;W$84,$C$7:$C$77&amp;$D$7:$D$77,0),MATCH($D86&amp;W$80,$G$6:$CL$6&amp;$G$2:$CL$2,0)))</f>
        <v>A sand/clay soil type may make construction of gravity sewer more difficult when the open construction corridor is only 0-3 feet wide</v>
      </c>
      <c r="X86" s="99" t="str" cm="1">
        <f t="array" ref="X86">IF(INDEX($G$7:$CL$77,MATCH(X$81&amp;X$84,$C$7:$C$77&amp;$D$7:$D$77,0),MATCH($D86&amp;X$80,$G$6:$CL$6&amp;$G$2:$CL$2,0))=0,"",INDEX($G$7:$CL$77,MATCH(X$81&amp;X$84,$C$7:$C$77&amp;$D$7:$D$77,0),MATCH($D86&amp;X$80,$G$6:$CL$6&amp;$G$2:$CL$2,0)))</f>
        <v>Hard rock at a depth of 4-8 feet will make the installation of gravity sewer more difficult where the open construction corridor is 0-3 feet wide</v>
      </c>
      <c r="Y86" s="99" t="str" cm="1">
        <f t="array" ref="Y86">IF(INDEX($G$7:$CL$77,MATCH(Y$81&amp;Y$84,$C$7:$C$77&amp;$D$7:$D$77,0),MATCH($D86&amp;Y$80,$G$6:$CL$6&amp;$G$2:$CL$2,0))=0,"",INDEX($G$7:$CL$77,MATCH(Y$81&amp;Y$84,$C$7:$C$77&amp;$D$7:$D$77,0),MATCH($D86&amp;Y$80,$G$6:$CL$6&amp;$G$2:$CL$2,0)))</f>
        <v>Lime stone at a depth of 0-4 feet will make the installation of gravity sewer more difficult where the open construction corridor is 0-3 feet wide</v>
      </c>
      <c r="Z86" s="99" t="str" cm="1">
        <f t="array" ref="Z86">IF(INDEX($G$7:$CL$77,MATCH(Z$81&amp;Z$84,$C$7:$C$77&amp;$D$7:$D$77,0),MATCH($D86&amp;Z$80,$G$6:$CL$6&amp;$G$2:$CL$2,0))=0,"",INDEX($G$7:$CL$77,MATCH(Z$81&amp;Z$84,$C$7:$C$77&amp;$D$7:$D$77,0),MATCH($D86&amp;Z$80,$G$6:$CL$6&amp;$G$2:$CL$2,0)))</f>
        <v>If the existing gravity sewer is in poor condition, other replacement options may want to be considered if the open construction corridor is 0-3 feet wide</v>
      </c>
      <c r="AA86" s="99" t="str" cm="1">
        <f t="array" ref="AA86">IF(INDEX($G$7:$CL$77,MATCH(AA$81&amp;AA$84,$C$7:$C$77&amp;$D$7:$D$77,0),MATCH($D86&amp;AA$80,$G$6:$CL$6&amp;$G$2:$CL$2,0))=0,"",INDEX($G$7:$CL$77,MATCH(AA$81&amp;AA$84,$C$7:$C$77&amp;$D$7:$D$77,0),MATCH($D86&amp;AA$80,$G$6:$CL$6&amp;$G$2:$CL$2,0)))</f>
        <v>A development density of 1-3 acre-lots may increase the cost per lot to install gravity sewer when the open construction corridor is 0-3 feet wide</v>
      </c>
      <c r="AB86" s="99" t="str" cm="1">
        <f t="array" ref="AB86">IF(INDEX($G$7:$CL$77,MATCH(AB$81&amp;AB$84,$C$7:$C$77&amp;$D$7:$D$77,0),MATCH($D86&amp;AB$80,$G$6:$CL$6&amp;$G$2:$CL$2,0))=0,"",INDEX($G$7:$CL$77,MATCH(AB$81&amp;AB$84,$C$7:$C$77&amp;$D$7:$D$77,0),MATCH($D86&amp;AB$80,$G$6:$CL$6&amp;$G$2:$CL$2,0)))</f>
        <v>A profile 3 neighborhood may increase the cost of gravity sewer installation when the open construction corridor is 0-3 feet wide</v>
      </c>
      <c r="AD86" s="40" t="str">
        <f t="shared" ref="AD86:AD92" si="15">_xlfn.TEXTJOIN(". ",TRUE,E86:L86)&amp;"."</f>
        <v>A water table depth of 5-12 feet will not necessarily affect LPS construction in a narrow construction corridor because dewatering should not be required. A sand/clay soil type will make the installation of LPS easier than gravity sewer when the open corridor is 0-3 feet wide. A depth of hard rock of 4-8 feet will not abnormally affect LPS when the right of way is 0-3 feet. A depth to lime stone of 0-4 feet will make construction difficult with only 0-3 feet of open right-of-way and LPS may be the only viable option. When the existing gravity sewer is in poor condition, LPS offers a feasible replacement option when the open construction corridor is 0-3 feet wide. A development density of 1-3 acre lots will not impact the construction of LPS when the open construction corridor is 0-3 feet wide. With a profile 3 neighborhood, the cost of LPS may increase with an open construction corridor of 0-3 feet wide.</v>
      </c>
      <c r="AE86" s="40" t="str">
        <f t="shared" ref="AE86:AE105" si="16">_xlfn.TEXTJOIN(". ",TRUE,M86:T86)&amp;"."</f>
        <v>A water table depth of 5-12 feet will not necessarily affect vacuum sewer construction in a narrow construction corridor because dewatering should not be required. A sand/clay soil type will make the installation of vacuum sewer easier than gravity sewer when the open corridor is 0-3 feet wide. A depth of hard rock of 4-8 feet will not abnormally affect vacuum sewer when the right of way is 0-3 feet. A depth to lime stone of 0-4 feet will make construction difficult with only 0-3 feet of open right-of-way and vacuum sewer may be the only viable option. When the existing gravity sewer is in poor condition, vacuum sewer offers a feasible replacement option when the open construction corridor is 0-3 feet wide. A development density of 1-3 acre lots will not impact the construction of vacuum sewer when the open construction corridor is 0-3 feet wide. With a profile 3 neighborhood, the cost of vacuum sewer may increase with an open construction corridor of 0-3 feet wide.</v>
      </c>
      <c r="AF86" s="40" t="str">
        <f t="shared" ref="AF86:AF105" si="17">_xlfn.TEXTJOIN(". ",TRUE,U86:AB86)&amp;"."</f>
        <v>A water table depth of 5-12 feet will make the installation of gravity sewer more difficult when the construction corridor is 0-3 feet wide. A sand/clay soil type may make construction of gravity sewer more difficult when the open construction corridor is only 0-3 feet wide. Hard rock at a depth of 4-8 feet will make the installation of gravity sewer more difficult where the open construction corridor is 0-3 feet wide. Lime stone at a depth of 0-4 feet will make the installation of gravity sewer more difficult where the open construction corridor is 0-3 feet wide. If the existing gravity sewer is in poor condition, other replacement options may want to be considered if the open construction corridor is 0-3 feet wide. A development density of 1-3 acre-lots may increase the cost per lot to install gravity sewer when the open construction corridor is 0-3 feet wide. A profile 3 neighborhood may increase the cost of gravity sewer installation when the open construction corridor is 0-3 feet wide.</v>
      </c>
    </row>
    <row r="87" spans="3:35" x14ac:dyDescent="0.35">
      <c r="C87" s="99" t="s">
        <v>15</v>
      </c>
      <c r="D87" s="102" t="str">
        <f>$G$84</f>
        <v>Sand/Clay</v>
      </c>
      <c r="E87" s="99" t="str" cm="1">
        <f t="array" ref="E87">IF(INDEX($G$7:$CL$77,MATCH(E$81&amp;E$84,$C$7:$C$77&amp;$D$7:$D$77,0),MATCH($D87&amp;E$80,$G$6:$CL$6&amp;$G$2:$CL$2,0))=0,"",INDEX($G$7:$CL$77,MATCH(E$81&amp;E$84,$C$7:$C$77&amp;$D$7:$D$77,0),MATCH($D87&amp;E$80,$G$6:$CL$6&amp;$G$2:$CL$2,0)))</f>
        <v>A water table depth of 5-12 feet should not impact LPS construction in sand/clay soil</v>
      </c>
      <c r="F87" s="99" t="str" cm="1">
        <f t="array" ref="F87">IF(INDEX($G$7:$CL$77,MATCH(F$81&amp;F$84,$C$7:$C$77&amp;$D$7:$D$77,0),MATCH($D87&amp;F$80,$G$6:$CL$6&amp;$G$2:$CL$2,0))=0,"",INDEX($G$7:$CL$77,MATCH(F$81&amp;F$84,$C$7:$C$77&amp;$D$7:$D$77,0),MATCH($D87&amp;F$80,$G$6:$CL$6&amp;$G$2:$CL$2,0)))</f>
        <v>An open construction corridor width of 0-3 feet will not have any additional negative impact on LPS installation in sand/clay soil</v>
      </c>
      <c r="G87" s="99" t="str" cm="1">
        <f t="array" ref="G87">IF(INDEX($G$7:$CL$77,MATCH(G$81&amp;G$84,$C$7:$C$77&amp;$D$7:$D$77,0),MATCH($D87&amp;G$80,$G$6:$CL$6&amp;$G$2:$CL$2,0))=0,"",INDEX($G$7:$CL$77,MATCH(G$81&amp;G$84,$C$7:$C$77&amp;$D$7:$D$77,0),MATCH($D87&amp;G$80,$G$6:$CL$6&amp;$G$2:$CL$2,0)))</f>
        <v/>
      </c>
      <c r="H87" s="99" t="str" cm="1">
        <f t="array" ref="H87">IF(INDEX($G$7:$CL$77,MATCH(H$81&amp;H$84,$C$7:$C$77&amp;$D$7:$D$77,0),MATCH($D87&amp;H$80,$G$6:$CL$6&amp;$G$2:$CL$2,0))=0,"",INDEX($G$7:$CL$77,MATCH(H$81&amp;H$84,$C$7:$C$77&amp;$D$7:$D$77,0),MATCH($D87&amp;H$80,$G$6:$CL$6&amp;$G$2:$CL$2,0)))</f>
        <v>A depth of hard rock of 4-8 feet will not impact LPS installation with sand-clay soil</v>
      </c>
      <c r="I87" s="99" t="str" cm="1">
        <f t="array" ref="I87">IF(INDEX($G$7:$CL$77,MATCH(I$81&amp;I$84,$C$7:$C$77&amp;$D$7:$D$77,0),MATCH($D87&amp;I$80,$G$6:$CL$6&amp;$G$2:$CL$2,0))=0,"",INDEX($G$7:$CL$77,MATCH(I$81&amp;I$84,$C$7:$C$77&amp;$D$7:$D$77,0),MATCH($D87&amp;I$80,$G$6:$CL$6&amp;$G$2:$CL$2,0)))</f>
        <v>A depth to lime stone of 0-4 feet will be moderately impactful on LPS installation when the soil type is sand-clay mix</v>
      </c>
      <c r="J87" s="99" t="str" cm="1">
        <f t="array" ref="J87">IF(INDEX($G$7:$CL$77,MATCH(J$81&amp;J$84,$C$7:$C$77&amp;$D$7:$D$77,0),MATCH($D87&amp;J$80,$G$6:$CL$6&amp;$G$2:$CL$2,0))=0,"",INDEX($G$7:$CL$77,MATCH(J$81&amp;J$84,$C$7:$C$77&amp;$D$7:$D$77,0),MATCH($D87&amp;J$80,$G$6:$CL$6&amp;$G$2:$CL$2,0)))</f>
        <v>The existing gravity sewer being in poor condition has no impact on the construction of LPS in sand/clay soil conditions</v>
      </c>
      <c r="K87" s="99" t="str" cm="1">
        <f t="array" ref="K87">IF(INDEX($G$7:$CL$77,MATCH(K$81&amp;K$84,$C$7:$C$77&amp;$D$7:$D$77,0),MATCH($D87&amp;K$80,$G$6:$CL$6&amp;$G$2:$CL$2,0))=0,"",INDEX($G$7:$CL$77,MATCH(K$81&amp;K$84,$C$7:$C$77&amp;$D$7:$D$77,0),MATCH($D87&amp;K$80,$G$6:$CL$6&amp;$G$2:$CL$2,0)))</f>
        <v>A development density of 1-3 acre lots will not have an impact when constructing LPS in sand/clay soil</v>
      </c>
      <c r="L87" s="99" t="str" cm="1">
        <f t="array" ref="L87">IF(INDEX($G$7:$CL$77,MATCH(L$81&amp;L$84,$C$7:$C$77&amp;$D$7:$D$77,0),MATCH($D87&amp;L$80,$G$6:$CL$6&amp;$G$2:$CL$2,0))=0,"",INDEX($G$7:$CL$77,MATCH(L$81&amp;L$84,$C$7:$C$77&amp;$D$7:$D$77,0),MATCH($D87&amp;L$80,$G$6:$CL$6&amp;$G$2:$CL$2,0)))</f>
        <v>The characteristic of the neighborhood will have no impact on the installation of LPS, regardless of the soil type</v>
      </c>
      <c r="M87" s="99" t="str" cm="1">
        <f t="array" ref="M87">IF(INDEX($G$7:$CL$77,MATCH(M$81&amp;M$84,$C$7:$C$77&amp;$D$7:$D$77,0),MATCH($D87&amp;M$80,$G$6:$CL$6&amp;$G$2:$CL$2,0))=0,"",INDEX($G$7:$CL$77,MATCH(M$81&amp;M$84,$C$7:$C$77&amp;$D$7:$D$77,0),MATCH($D87&amp;M$80,$G$6:$CL$6&amp;$G$2:$CL$2,0)))</f>
        <v>A water table depth of 5-12 feet should not impact vacuum sewer construction in sand/clay soil</v>
      </c>
      <c r="N87" s="99" t="str" cm="1">
        <f t="array" ref="N87">IF(INDEX($G$7:$CL$77,MATCH(N$81&amp;N$84,$C$7:$C$77&amp;$D$7:$D$77,0),MATCH($D87&amp;N$80,$G$6:$CL$6&amp;$G$2:$CL$2,0))=0,"",INDEX($G$7:$CL$77,MATCH(N$81&amp;N$84,$C$7:$C$77&amp;$D$7:$D$77,0),MATCH($D87&amp;N$80,$G$6:$CL$6&amp;$G$2:$CL$2,0)))</f>
        <v>An open construction corridor width of 0-3 feet will not have any additional negative impact on vacuum sewer installation in sand/clay soil</v>
      </c>
      <c r="O87" s="99" t="str" cm="1">
        <f t="array" ref="O87">IF(INDEX($G$7:$CL$77,MATCH(O$81&amp;O$84,$C$7:$C$77&amp;$D$7:$D$77,0),MATCH($D87&amp;O$80,$G$6:$CL$6&amp;$G$2:$CL$2,0))=0,"",INDEX($G$7:$CL$77,MATCH(O$81&amp;O$84,$C$7:$C$77&amp;$D$7:$D$77,0),MATCH($D87&amp;O$80,$G$6:$CL$6&amp;$G$2:$CL$2,0)))</f>
        <v/>
      </c>
      <c r="P87" s="99" t="str" cm="1">
        <f t="array" ref="P87">IF(INDEX($G$7:$CL$77,MATCH(P$81&amp;P$84,$C$7:$C$77&amp;$D$7:$D$77,0),MATCH($D87&amp;P$80,$G$6:$CL$6&amp;$G$2:$CL$2,0))=0,"",INDEX($G$7:$CL$77,MATCH(P$81&amp;P$84,$C$7:$C$77&amp;$D$7:$D$77,0),MATCH($D87&amp;P$80,$G$6:$CL$6&amp;$G$2:$CL$2,0)))</f>
        <v>A depth of hard rock of 4-8 feet will not impact vacuum sewer installation with sand-clay soil</v>
      </c>
      <c r="Q87" s="99" t="str" cm="1">
        <f t="array" ref="Q87">IF(INDEX($G$7:$CL$77,MATCH(Q$81&amp;Q$84,$C$7:$C$77&amp;$D$7:$D$77,0),MATCH($D87&amp;Q$80,$G$6:$CL$6&amp;$G$2:$CL$2,0))=0,"",INDEX($G$7:$CL$77,MATCH(Q$81&amp;Q$84,$C$7:$C$77&amp;$D$7:$D$77,0),MATCH($D87&amp;Q$80,$G$6:$CL$6&amp;$G$2:$CL$2,0)))</f>
        <v>A depth to lime stone of 0-4 feet will be moderately impactful on vacuum sewer installation when the soil type is sand-clay mix</v>
      </c>
      <c r="R87" s="99" t="str" cm="1">
        <f t="array" ref="R87">IF(INDEX($G$7:$CL$77,MATCH(R$81&amp;R$84,$C$7:$C$77&amp;$D$7:$D$77,0),MATCH($D87&amp;R$80,$G$6:$CL$6&amp;$G$2:$CL$2,0))=0,"",INDEX($G$7:$CL$77,MATCH(R$81&amp;R$84,$C$7:$C$77&amp;$D$7:$D$77,0),MATCH($D87&amp;R$80,$G$6:$CL$6&amp;$G$2:$CL$2,0)))</f>
        <v>The existing gravity sewer being in poor condition has no impact on the construction of vacuum sewer in sand/clay soil conditions</v>
      </c>
      <c r="S87" s="99" t="str" cm="1">
        <f t="array" ref="S87">IF(INDEX($G$7:$CL$77,MATCH(S$81&amp;S$84,$C$7:$C$77&amp;$D$7:$D$77,0),MATCH($D87&amp;S$80,$G$6:$CL$6&amp;$G$2:$CL$2,0))=0,"",INDEX($G$7:$CL$77,MATCH(S$81&amp;S$84,$C$7:$C$77&amp;$D$7:$D$77,0),MATCH($D87&amp;S$80,$G$6:$CL$6&amp;$G$2:$CL$2,0)))</f>
        <v>A development density of 1-3 acre lots will not have an impact when constructing vacuum sewer in sand/clay soil</v>
      </c>
      <c r="T87" s="99" t="str" cm="1">
        <f t="array" ref="T87">IF(INDEX($G$7:$CL$77,MATCH(T$81&amp;T$84,$C$7:$C$77&amp;$D$7:$D$77,0),MATCH($D87&amp;T$80,$G$6:$CL$6&amp;$G$2:$CL$2,0))=0,"",INDEX($G$7:$CL$77,MATCH(T$81&amp;T$84,$C$7:$C$77&amp;$D$7:$D$77,0),MATCH($D87&amp;T$80,$G$6:$CL$6&amp;$G$2:$CL$2,0)))</f>
        <v>The characteristic of the neighborhood will have no impact on the installation of vacuum sewer, regardless of the soil type</v>
      </c>
      <c r="U87" s="99" t="str" cm="1">
        <f t="array" ref="U87">IF(INDEX($G$7:$CL$77,MATCH(U$81&amp;U$84,$C$7:$C$77&amp;$D$7:$D$77,0),MATCH($D87&amp;U$80,$G$6:$CL$6&amp;$G$2:$CL$2,0))=0,"",INDEX($G$7:$CL$77,MATCH(U$81&amp;U$84,$C$7:$C$77&amp;$D$7:$D$77,0),MATCH($D87&amp;U$80,$G$6:$CL$6&amp;$G$2:$CL$2,0)))</f>
        <v>A water table depth of 5-12 feet may require additional dewatering to install gravity sewer in sand/clay soil</v>
      </c>
      <c r="V87" s="99" t="str" cm="1">
        <f t="array" ref="V87">IF(INDEX($G$7:$CL$77,MATCH(V$81&amp;V$84,$C$7:$C$77&amp;$D$7:$D$77,0),MATCH($D87&amp;V$80,$G$6:$CL$6&amp;$G$2:$CL$2,0))=0,"",INDEX($G$7:$CL$77,MATCH(V$81&amp;V$84,$C$7:$C$77&amp;$D$7:$D$77,0),MATCH($D87&amp;V$80,$G$6:$CL$6&amp;$G$2:$CL$2,0)))</f>
        <v>An open construction corridor width of 0-3 feet may make the installation of gravity sewer more difficult in sand/clay soil</v>
      </c>
      <c r="W87" s="99" t="str" cm="1">
        <f t="array" ref="W87">IF(INDEX($G$7:$CL$77,MATCH(W$81&amp;W$84,$C$7:$C$77&amp;$D$7:$D$77,0),MATCH($D87&amp;W$80,$G$6:$CL$6&amp;$G$2:$CL$2,0))=0,"",INDEX($G$7:$CL$77,MATCH(W$81&amp;W$84,$C$7:$C$77&amp;$D$7:$D$77,0),MATCH($D87&amp;W$80,$G$6:$CL$6&amp;$G$2:$CL$2,0)))</f>
        <v/>
      </c>
      <c r="X87" s="99" t="str" cm="1">
        <f t="array" ref="X87">IF(INDEX($G$7:$CL$77,MATCH(X$81&amp;X$84,$C$7:$C$77&amp;$D$7:$D$77,0),MATCH($D87&amp;X$80,$G$6:$CL$6&amp;$G$2:$CL$2,0))=0,"",INDEX($G$7:$CL$77,MATCH(X$81&amp;X$84,$C$7:$C$77&amp;$D$7:$D$77,0),MATCH($D87&amp;X$80,$G$6:$CL$6&amp;$G$2:$CL$2,0)))</f>
        <v>A depth to hard rock of 4-8 feet will increase the cost of gravity construction in sand/clay soils</v>
      </c>
      <c r="Y87" s="99" t="str" cm="1">
        <f t="array" ref="Y87">IF(INDEX($G$7:$CL$77,MATCH(Y$81&amp;Y$84,$C$7:$C$77&amp;$D$7:$D$77,0),MATCH($D87&amp;Y$80,$G$6:$CL$6&amp;$G$2:$CL$2,0))=0,"",INDEX($G$7:$CL$77,MATCH(Y$81&amp;Y$84,$C$7:$C$77&amp;$D$7:$D$77,0),MATCH($D87&amp;Y$80,$G$6:$CL$6&amp;$G$2:$CL$2,0)))</f>
        <v>A depth to lime stone of 0-4 feet will increase the cost of gravity construction in sand/clay soils</v>
      </c>
      <c r="Z87" s="99" t="str" cm="1">
        <f t="array" ref="Z87">IF(INDEX($G$7:$CL$77,MATCH(Z$81&amp;Z$84,$C$7:$C$77&amp;$D$7:$D$77,0),MATCH($D87&amp;Z$80,$G$6:$CL$6&amp;$G$2:$CL$2,0))=0,"",INDEX($G$7:$CL$77,MATCH(Z$81&amp;Z$84,$C$7:$C$77&amp;$D$7:$D$77,0),MATCH($D87&amp;Z$80,$G$6:$CL$6&amp;$G$2:$CL$2,0)))</f>
        <v>When the existing gravity sewer is in poor condition, the consideration of utilizing gravity sewer as a replacement will not be impacted where there is sand/clay soil type</v>
      </c>
      <c r="AA87" s="99" t="str" cm="1">
        <f t="array" ref="AA87">IF(INDEX($G$7:$CL$77,MATCH(AA$81&amp;AA$84,$C$7:$C$77&amp;$D$7:$D$77,0),MATCH($D87&amp;AA$80,$G$6:$CL$6&amp;$G$2:$CL$2,0))=0,"",INDEX($G$7:$CL$77,MATCH(AA$81&amp;AA$84,$C$7:$C$77&amp;$D$7:$D$77,0),MATCH($D87&amp;AA$80,$G$6:$CL$6&amp;$G$2:$CL$2,0)))</f>
        <v>A development density of 1-3 acre-lots will not impact the installation of gravity sewer when the soil is sand/clay</v>
      </c>
      <c r="AB87" s="99" t="str" cm="1">
        <f t="array" ref="AB87">IF(INDEX($G$7:$CL$77,MATCH(AB$81&amp;AB$84,$C$7:$C$77&amp;$D$7:$D$77,0),MATCH($D87&amp;AB$80,$G$6:$CL$6&amp;$G$2:$CL$2,0))=0,"",INDEX($G$7:$CL$77,MATCH(AB$81&amp;AB$84,$C$7:$C$77&amp;$D$7:$D$77,0),MATCH($D87&amp;AB$80,$G$6:$CL$6&amp;$G$2:$CL$2,0)))</f>
        <v>The neighborhood profile will have no impact on the construction of gravity sewer, regardless of the soil type</v>
      </c>
      <c r="AD87" s="40" t="str">
        <f t="shared" si="15"/>
        <v>A water table depth of 5-12 feet should not impact LPS construction in sand/clay soil. An open construction corridor width of 0-3 feet will not have any additional negative impact on LPS installation in sand/clay soil. A depth of hard rock of 4-8 feet will not impact LPS installation with sand-clay soil. A depth to lime stone of 0-4 feet will be moderately impactful on LPS installation when the soil type is sand-clay mix. The existing gravity sewer being in poor condition has no impact on the construction of LPS in sand/clay soil conditions. A development density of 1-3 acre lots will not have an impact when constructing LPS in sand/clay soil. The characteristic of the neighborhood will have no impact on the installation of LPS, regardless of the soil type.</v>
      </c>
      <c r="AE87" s="40" t="str">
        <f t="shared" si="16"/>
        <v>A water table depth of 5-12 feet should not impact vacuum sewer construction in sand/clay soil. An open construction corridor width of 0-3 feet will not have any additional negative impact on vacuum sewer installation in sand/clay soil. A depth of hard rock of 4-8 feet will not impact vacuum sewer installation with sand-clay soil. A depth to lime stone of 0-4 feet will be moderately impactful on vacuum sewer installation when the soil type is sand-clay mix. The existing gravity sewer being in poor condition has no impact on the construction of vacuum sewer in sand/clay soil conditions. A development density of 1-3 acre lots will not have an impact when constructing vacuum sewer in sand/clay soil. The characteristic of the neighborhood will have no impact on the installation of vacuum sewer, regardless of the soil type.</v>
      </c>
      <c r="AF87" s="40" t="str">
        <f t="shared" si="17"/>
        <v>A water table depth of 5-12 feet may require additional dewatering to install gravity sewer in sand/clay soil. An open construction corridor width of 0-3 feet may make the installation of gravity sewer more difficult in sand/clay soil. A depth to hard rock of 4-8 feet will increase the cost of gravity construction in sand/clay soils. A depth to lime stone of 0-4 feet will increase the cost of gravity construction in sand/clay soils. When the existing gravity sewer is in poor condition, the consideration of utilizing gravity sewer as a replacement will not be impacted where there is sand/clay soil type. A development density of 1-3 acre-lots will not impact the installation of gravity sewer when the soil is sand/clay. The neighborhood profile will have no impact on the construction of gravity sewer, regardless of the soil type.</v>
      </c>
    </row>
    <row r="88" spans="3:35" x14ac:dyDescent="0.35">
      <c r="C88" s="99" t="s">
        <v>32</v>
      </c>
      <c r="D88" s="102" t="str">
        <f>$H$84</f>
        <v>4-8</v>
      </c>
      <c r="E88" s="99" t="str" cm="1">
        <f t="array" ref="E88">IF(INDEX($G$7:$CL$77,MATCH(E$81&amp;E$84,$C$7:$C$77&amp;$D$7:$D$77,0),MATCH($D88&amp;E$80,$G$6:$CL$6&amp;$G$2:$CL$2,0))=0,"",INDEX($G$7:$CL$77,MATCH(E$81&amp;E$84,$C$7:$C$77&amp;$D$7:$D$77,0),MATCH($D88&amp;E$80,$G$6:$CL$6&amp;$G$2:$CL$2,0)))</f>
        <v>A water table depth of 5-12 feet will not have an impact on LPS construction with this depth to hard rock</v>
      </c>
      <c r="F88" s="99" t="str" cm="1">
        <f t="array" ref="F88">IF(INDEX($G$7:$CL$77,MATCH(F$81&amp;F$84,$C$7:$C$77&amp;$D$7:$D$77,0),MATCH($D88&amp;F$80,$G$6:$CL$6&amp;$G$2:$CL$2,0))=0,"",INDEX($G$7:$CL$77,MATCH(F$81&amp;F$84,$C$7:$C$77&amp;$D$7:$D$77,0),MATCH($D88&amp;F$80,$G$6:$CL$6&amp;$G$2:$CL$2,0)))</f>
        <v>An open construction corridor width of 0-3 feet will have no additional impact on the construction of LPS when hard rock is at this depth</v>
      </c>
      <c r="G88" s="99" t="str" cm="1">
        <f t="array" ref="G88">IF(INDEX($G$7:$CL$77,MATCH(G$81&amp;G$84,$C$7:$C$77&amp;$D$7:$D$77,0),MATCH($D88&amp;G$80,$G$6:$CL$6&amp;$G$2:$CL$2,0))=0,"",INDEX($G$7:$CL$77,MATCH(G$81&amp;G$84,$C$7:$C$77&amp;$D$7:$D$77,0),MATCH($D88&amp;G$80,$G$6:$CL$6&amp;$G$2:$CL$2,0)))</f>
        <v>Sand/clay soil will have no impact on the construction of LPS if the depth to hard rock is 4-8 feet, as the LPS should be installed at roughly 3 feet deep</v>
      </c>
      <c r="H88" s="99" t="str" cm="1">
        <f t="array" ref="H88">IF(INDEX($G$7:$CL$77,MATCH(H$81&amp;H$84,$C$7:$C$77&amp;$D$7:$D$77,0),MATCH($D88&amp;H$80,$G$6:$CL$6&amp;$G$2:$CL$2,0))=0,"",INDEX($G$7:$CL$77,MATCH(H$81&amp;H$84,$C$7:$C$77&amp;$D$7:$D$77,0),MATCH($D88&amp;H$80,$G$6:$CL$6&amp;$G$2:$CL$2,0)))</f>
        <v/>
      </c>
      <c r="I88" s="99" t="str" cm="1">
        <f t="array" ref="I88">IF(INDEX($G$7:$CL$77,MATCH(I$81&amp;I$84,$C$7:$C$77&amp;$D$7:$D$77,0),MATCH($D88&amp;I$80,$G$6:$CL$6&amp;$G$2:$CL$2,0))=0,"",INDEX($G$7:$CL$77,MATCH(I$81&amp;I$84,$C$7:$C$77&amp;$D$7:$D$77,0),MATCH($D88&amp;I$80,$G$6:$CL$6&amp;$G$2:$CL$2,0)))</f>
        <v>When lime stone is at a depth of 0-4 feet, it will increase the difficulty of installing LPS when the depth to hard rock is 4-8 feet</v>
      </c>
      <c r="J88" s="99" t="str" cm="1">
        <f t="array" ref="J88">IF(INDEX($G$7:$CL$77,MATCH(J$81&amp;J$84,$C$7:$C$77&amp;$D$7:$D$77,0),MATCH($D88&amp;J$80,$G$6:$CL$6&amp;$G$2:$CL$2,0))=0,"",INDEX($G$7:$CL$77,MATCH(J$81&amp;J$84,$C$7:$C$77&amp;$D$7:$D$77,0),MATCH($D88&amp;J$80,$G$6:$CL$6&amp;$G$2:$CL$2,0)))</f>
        <v>The existing gravity sewer being in poor condition has no impact on the construction of LPS when the depth to hard rock is 4-8 feet</v>
      </c>
      <c r="K88" s="99" t="str" cm="1">
        <f t="array" ref="K88">IF(INDEX($G$7:$CL$77,MATCH(K$81&amp;K$84,$C$7:$C$77&amp;$D$7:$D$77,0),MATCH($D88&amp;K$80,$G$6:$CL$6&amp;$G$2:$CL$2,0))=0,"",INDEX($G$7:$CL$77,MATCH(K$81&amp;K$84,$C$7:$C$77&amp;$D$7:$D$77,0),MATCH($D88&amp;K$80,$G$6:$CL$6&amp;$G$2:$CL$2,0)))</f>
        <v>A development density of 1-3 acre lots will not impact the construction of LPS when the depth to hard rock is 4-8 feet</v>
      </c>
      <c r="L88" s="99" t="str" cm="1">
        <f t="array" ref="L88">IF(INDEX($G$7:$CL$77,MATCH(L$81&amp;L$84,$C$7:$C$77&amp;$D$7:$D$77,0),MATCH($D88&amp;L$80,$G$6:$CL$6&amp;$G$2:$CL$2,0))=0,"",INDEX($G$7:$CL$77,MATCH(L$81&amp;L$84,$C$7:$C$77&amp;$D$7:$D$77,0),MATCH($D88&amp;L$80,$G$6:$CL$6&amp;$G$2:$CL$2,0)))</f>
        <v>The characteristic of the neighborhood will not affect the construction of LPS at this depth to hard rock</v>
      </c>
      <c r="M88" s="99" t="str" cm="1">
        <f t="array" ref="M88">IF(INDEX($G$7:$CL$77,MATCH(M$81&amp;M$84,$C$7:$C$77&amp;$D$7:$D$77,0),MATCH($D88&amp;M$80,$G$6:$CL$6&amp;$G$2:$CL$2,0))=0,"",INDEX($G$7:$CL$77,MATCH(M$81&amp;M$84,$C$7:$C$77&amp;$D$7:$D$77,0),MATCH($D88&amp;M$80,$G$6:$CL$6&amp;$G$2:$CL$2,0)))</f>
        <v>A water table depth of 5-12 feet will not have an impact on vacuum sewer construction with this depth to hard rock</v>
      </c>
      <c r="N88" s="99" t="str" cm="1">
        <f t="array" ref="N88">IF(INDEX($G$7:$CL$77,MATCH(N$81&amp;N$84,$C$7:$C$77&amp;$D$7:$D$77,0),MATCH($D88&amp;N$80,$G$6:$CL$6&amp;$G$2:$CL$2,0))=0,"",INDEX($G$7:$CL$77,MATCH(N$81&amp;N$84,$C$7:$C$77&amp;$D$7:$D$77,0),MATCH($D88&amp;N$80,$G$6:$CL$6&amp;$G$2:$CL$2,0)))</f>
        <v>An open construction corridor width of 0-3 feet will have no additional impact on the construction of vacuum sewer when hard rock is at this depth</v>
      </c>
      <c r="O88" s="99" t="str" cm="1">
        <f t="array" ref="O88">IF(INDEX($G$7:$CL$77,MATCH(O$81&amp;O$84,$C$7:$C$77&amp;$D$7:$D$77,0),MATCH($D88&amp;O$80,$G$6:$CL$6&amp;$G$2:$CL$2,0))=0,"",INDEX($G$7:$CL$77,MATCH(O$81&amp;O$84,$C$7:$C$77&amp;$D$7:$D$77,0),MATCH($D88&amp;O$80,$G$6:$CL$6&amp;$G$2:$CL$2,0)))</f>
        <v>Sand/clay soil will have no impact on the construction of vacuum sewer if the depth to hard rock is 4-8 feet, as the vacuum sewer should be installed at roughly 3 feet deep</v>
      </c>
      <c r="P88" s="99" t="str" cm="1">
        <f t="array" ref="P88">IF(INDEX($G$7:$CL$77,MATCH(P$81&amp;P$84,$C$7:$C$77&amp;$D$7:$D$77,0),MATCH($D88&amp;P$80,$G$6:$CL$6&amp;$G$2:$CL$2,0))=0,"",INDEX($G$7:$CL$77,MATCH(P$81&amp;P$84,$C$7:$C$77&amp;$D$7:$D$77,0),MATCH($D88&amp;P$80,$G$6:$CL$6&amp;$G$2:$CL$2,0)))</f>
        <v/>
      </c>
      <c r="Q88" s="99" t="str" cm="1">
        <f t="array" ref="Q88">IF(INDEX($G$7:$CL$77,MATCH(Q$81&amp;Q$84,$C$7:$C$77&amp;$D$7:$D$77,0),MATCH($D88&amp;Q$80,$G$6:$CL$6&amp;$G$2:$CL$2,0))=0,"",INDEX($G$7:$CL$77,MATCH(Q$81&amp;Q$84,$C$7:$C$77&amp;$D$7:$D$77,0),MATCH($D88&amp;Q$80,$G$6:$CL$6&amp;$G$2:$CL$2,0)))</f>
        <v>When lime stone is at a depth of 0-4 feet, it will increase the difficulty of installing vacuum sewer when the depth to hard rock is 4-8 feet</v>
      </c>
      <c r="R88" s="99" t="str" cm="1">
        <f t="array" ref="R88">IF(INDEX($G$7:$CL$77,MATCH(R$81&amp;R$84,$C$7:$C$77&amp;$D$7:$D$77,0),MATCH($D88&amp;R$80,$G$6:$CL$6&amp;$G$2:$CL$2,0))=0,"",INDEX($G$7:$CL$77,MATCH(R$81&amp;R$84,$C$7:$C$77&amp;$D$7:$D$77,0),MATCH($D88&amp;R$80,$G$6:$CL$6&amp;$G$2:$CL$2,0)))</f>
        <v>The existing gravity sewer being in poor condition has no impact on the construction of vacuum sewer when the depth to hard rock is 4-8 feet</v>
      </c>
      <c r="S88" s="99" t="str" cm="1">
        <f t="array" ref="S88">IF(INDEX($G$7:$CL$77,MATCH(S$81&amp;S$84,$C$7:$C$77&amp;$D$7:$D$77,0),MATCH($D88&amp;S$80,$G$6:$CL$6&amp;$G$2:$CL$2,0))=0,"",INDEX($G$7:$CL$77,MATCH(S$81&amp;S$84,$C$7:$C$77&amp;$D$7:$D$77,0),MATCH($D88&amp;S$80,$G$6:$CL$6&amp;$G$2:$CL$2,0)))</f>
        <v>A development density of 1-3 acre lots may increase the cost per lot for vacuum sewer when the depth to hard rock is 4-8 feet</v>
      </c>
      <c r="T88" s="99" t="str" cm="1">
        <f t="array" ref="T88">IF(INDEX($G$7:$CL$77,MATCH(T$81&amp;T$84,$C$7:$C$77&amp;$D$7:$D$77,0),MATCH($D88&amp;T$80,$G$6:$CL$6&amp;$G$2:$CL$2,0))=0,"",INDEX($G$7:$CL$77,MATCH(T$81&amp;T$84,$C$7:$C$77&amp;$D$7:$D$77,0),MATCH($D88&amp;T$80,$G$6:$CL$6&amp;$G$2:$CL$2,0)))</f>
        <v>The characteristic of the neighborhood will not affect the construction of vacuum sewer at this depth to hard rock</v>
      </c>
      <c r="U88" s="99" t="str" cm="1">
        <f t="array" ref="U88">IF(INDEX($G$7:$CL$77,MATCH(U$81&amp;U$84,$C$7:$C$77&amp;$D$7:$D$77,0),MATCH($D88&amp;U$80,$G$6:$CL$6&amp;$G$2:$CL$2,0))=0,"",INDEX($G$7:$CL$77,MATCH(U$81&amp;U$84,$C$7:$C$77&amp;$D$7:$D$77,0),MATCH($D88&amp;U$80,$G$6:$CL$6&amp;$G$2:$CL$2,0)))</f>
        <v>A water table depth of 5-12 feet will not make the construction of gravity sewer more difficult when the depth to hard rock is 4-8 feet</v>
      </c>
      <c r="V88" s="99" t="str" cm="1">
        <f t="array" ref="V88">IF(INDEX($G$7:$CL$77,MATCH(V$81&amp;V$84,$C$7:$C$77&amp;$D$7:$D$77,0),MATCH($D88&amp;V$80,$G$6:$CL$6&amp;$G$2:$CL$2,0))=0,"",INDEX($G$7:$CL$77,MATCH(V$81&amp;V$84,$C$7:$C$77&amp;$D$7:$D$77,0),MATCH($D88&amp;V$80,$G$6:$CL$6&amp;$G$2:$CL$2,0)))</f>
        <v>A construction corridor of 0-3 feet will increase the difficulty of installing gravity sewer when the depth to hard rock is 4-8 feet</v>
      </c>
      <c r="W88" s="99" t="str" cm="1">
        <f t="array" ref="W88">IF(INDEX($G$7:$CL$77,MATCH(W$81&amp;W$84,$C$7:$C$77&amp;$D$7:$D$77,0),MATCH($D88&amp;W$80,$G$6:$CL$6&amp;$G$2:$CL$2,0))=0,"",INDEX($G$7:$CL$77,MATCH(W$81&amp;W$84,$C$7:$C$77&amp;$D$7:$D$77,0),MATCH($D88&amp;W$80,$G$6:$CL$6&amp;$G$2:$CL$2,0)))</f>
        <v>Sand/clay soil will not have an additional impact on the installation of gravity sewer when the depth to hard rock is 4-8 feet</v>
      </c>
      <c r="X88" s="99" t="str" cm="1">
        <f t="array" ref="X88">IF(INDEX($G$7:$CL$77,MATCH(X$81&amp;X$84,$C$7:$C$77&amp;$D$7:$D$77,0),MATCH($D88&amp;X$80,$G$6:$CL$6&amp;$G$2:$CL$2,0))=0,"",INDEX($G$7:$CL$77,MATCH(X$81&amp;X$84,$C$7:$C$77&amp;$D$7:$D$77,0),MATCH($D88&amp;X$80,$G$6:$CL$6&amp;$G$2:$CL$2,0)))</f>
        <v/>
      </c>
      <c r="Y88" s="99" t="str" cm="1">
        <f t="array" ref="Y88">IF(INDEX($G$7:$CL$77,MATCH(Y$81&amp;Y$84,$C$7:$C$77&amp;$D$7:$D$77,0),MATCH($D88&amp;Y$80,$G$6:$CL$6&amp;$G$2:$CL$2,0))=0,"",INDEX($G$7:$CL$77,MATCH(Y$81&amp;Y$84,$C$7:$C$77&amp;$D$7:$D$77,0),MATCH($D88&amp;Y$80,$G$6:$CL$6&amp;$G$2:$CL$2,0)))</f>
        <v>A depth of lime stone of 0-4 will further increase the difficulty of installing gravity sewer when the depth to hard rock is 4-8 feet</v>
      </c>
      <c r="Z88" s="99" t="str" cm="1">
        <f t="array" ref="Z88">IF(INDEX($G$7:$CL$77,MATCH(Z$81&amp;Z$84,$C$7:$C$77&amp;$D$7:$D$77,0),MATCH($D88&amp;Z$80,$G$6:$CL$6&amp;$G$2:$CL$2,0))=0,"",INDEX($G$7:$CL$77,MATCH(Z$81&amp;Z$84,$C$7:$C$77&amp;$D$7:$D$77,0),MATCH($D88&amp;Z$80,$G$6:$CL$6&amp;$G$2:$CL$2,0)))</f>
        <v>If the existing gravity sewer is in poor condition, replacing the sewer with gravity will be the least desirable option when the depth to hard rock is 4-8 feet</v>
      </c>
      <c r="AA88" s="99" t="str" cm="1">
        <f t="array" ref="AA88">IF(INDEX($G$7:$CL$77,MATCH(AA$81&amp;AA$84,$C$7:$C$77&amp;$D$7:$D$77,0),MATCH($D88&amp;AA$80,$G$6:$CL$6&amp;$G$2:$CL$2,0))=0,"",INDEX($G$7:$CL$77,MATCH(AA$81&amp;AA$84,$C$7:$C$77&amp;$D$7:$D$77,0),MATCH($D88&amp;AA$80,$G$6:$CL$6&amp;$G$2:$CL$2,0)))</f>
        <v>A development density of 1-3 acre-lots may increase the cost per lot to install gravity sewer when the depth to hard rock is 4-8 feet</v>
      </c>
      <c r="AB88" s="99" t="str" cm="1">
        <f t="array" ref="AB88">IF(INDEX($G$7:$CL$77,MATCH(AB$81&amp;AB$84,$C$7:$C$77&amp;$D$7:$D$77,0),MATCH($D88&amp;AB$80,$G$6:$CL$6&amp;$G$2:$CL$2,0))=0,"",INDEX($G$7:$CL$77,MATCH(AB$81&amp;AB$84,$C$7:$C$77&amp;$D$7:$D$77,0),MATCH($D88&amp;AB$80,$G$6:$CL$6&amp;$G$2:$CL$2,0)))</f>
        <v>A profile 3 neighborhood may require additional ROW restoration for the installation of gravity sewer when the depth to hard rock is 4-8 feet</v>
      </c>
      <c r="AD88" s="40" t="str">
        <f t="shared" si="15"/>
        <v>A water table depth of 5-12 feet will not have an impact on LPS construction with this depth to hard rock. An open construction corridor width of 0-3 feet will have no additional impact on the construction of LPS when hard rock is at this depth. Sand/clay soil will have no impact on the construction of LPS if the depth to hard rock is 4-8 feet, as the LPS should be installed at roughly 3 feet deep. When lime stone is at a depth of 0-4 feet, it will increase the difficulty of installing LPS when the depth to hard rock is 4-8 feet. The existing gravity sewer being in poor condition has no impact on the construction of LPS when the depth to hard rock is 4-8 feet. A development density of 1-3 acre lots will not impact the construction of LPS when the depth to hard rock is 4-8 feet. The characteristic of the neighborhood will not affect the construction of LPS at this depth to hard rock.</v>
      </c>
      <c r="AE88" s="40" t="str">
        <f t="shared" si="16"/>
        <v>A water table depth of 5-12 feet will not have an impact on vacuum sewer construction with this depth to hard rock. An open construction corridor width of 0-3 feet will have no additional impact on the construction of vacuum sewer when hard rock is at this depth. Sand/clay soil will have no impact on the construction of vacuum sewer if the depth to hard rock is 4-8 feet, as the vacuum sewer should be installed at roughly 3 feet deep. When lime stone is at a depth of 0-4 feet, it will increase the difficulty of installing vacuum sewer when the depth to hard rock is 4-8 feet. The existing gravity sewer being in poor condition has no impact on the construction of vacuum sewer when the depth to hard rock is 4-8 feet. A development density of 1-3 acre lots may increase the cost per lot for vacuum sewer when the depth to hard rock is 4-8 feet. The characteristic of the neighborhood will not affect the construction of vacuum sewer at this depth to hard rock.</v>
      </c>
      <c r="AF88" s="40" t="str">
        <f t="shared" si="17"/>
        <v>A water table depth of 5-12 feet will not make the construction of gravity sewer more difficult when the depth to hard rock is 4-8 feet. A construction corridor of 0-3 feet will increase the difficulty of installing gravity sewer when the depth to hard rock is 4-8 feet. Sand/clay soil will not have an additional impact on the installation of gravity sewer when the depth to hard rock is 4-8 feet. A depth of lime stone of 0-4 will further increase the difficulty of installing gravity sewer when the depth to hard rock is 4-8 feet. If the existing gravity sewer is in poor condition, replacing the sewer with gravity will be the least desirable option when the depth to hard rock is 4-8 feet. A development density of 1-3 acre-lots may increase the cost per lot to install gravity sewer when the depth to hard rock is 4-8 feet. A profile 3 neighborhood may require additional ROW restoration for the installation of gravity sewer when the depth to hard rock is 4-8 feet.</v>
      </c>
    </row>
    <row r="89" spans="3:35" x14ac:dyDescent="0.35">
      <c r="C89" s="99" t="s">
        <v>34</v>
      </c>
      <c r="D89" s="102" t="str">
        <f>$I$84</f>
        <v>0-4</v>
      </c>
      <c r="E89" s="99" t="str" cm="1">
        <f t="array" ref="E89">IF(INDEX($G$7:$CL$77,MATCH(E$81&amp;E$84,$C$7:$C$77&amp;$D$7:$D$77,0),MATCH($D89&amp;E$80,$G$6:$CL$6&amp;$G$2:$CL$2,0))=0,"",INDEX($G$7:$CL$77,MATCH(E$81&amp;E$84,$C$7:$C$77&amp;$D$7:$D$77,0),MATCH($D89&amp;E$80,$G$6:$CL$6&amp;$G$2:$CL$2,0)))</f>
        <v>A water table depth of 5-12 feet will not affect LPS construction at this depth to lime stone</v>
      </c>
      <c r="F89" s="99" t="str" cm="1">
        <f t="array" ref="F89">IF(INDEX($G$7:$CL$77,MATCH(F$81&amp;F$84,$C$7:$C$77&amp;$D$7:$D$77,0),MATCH($D89&amp;F$80,$G$6:$CL$6&amp;$G$2:$CL$2,0))=0,"",INDEX($G$7:$CL$77,MATCH(F$81&amp;F$84,$C$7:$C$77&amp;$D$7:$D$77,0),MATCH($D89&amp;F$80,$G$6:$CL$6&amp;$G$2:$CL$2,0)))</f>
        <v>An open construction corridor width of 0-3 feet will make the construction of LPS even more difficult with this depth to lime stone</v>
      </c>
      <c r="G89" s="99" t="str" cm="1">
        <f t="array" ref="G89">IF(INDEX($G$7:$CL$77,MATCH(G$81&amp;G$84,$C$7:$C$77&amp;$D$7:$D$77,0),MATCH($D89&amp;G$80,$G$6:$CL$6&amp;$G$2:$CL$2,0))=0,"",INDEX($G$7:$CL$77,MATCH(G$81&amp;G$84,$C$7:$C$77&amp;$D$7:$D$77,0),MATCH($D89&amp;G$80,$G$6:$CL$6&amp;$G$2:$CL$2,0)))</f>
        <v>Sand/clay soil will be slightly difficult to trench and install LPS if the depth to lime stone is 0-4 feet</v>
      </c>
      <c r="H89" s="99" t="str" cm="1">
        <f t="array" ref="H89">IF(INDEX($G$7:$CL$77,MATCH(H$81&amp;H$84,$C$7:$C$77&amp;$D$7:$D$77,0),MATCH($D89&amp;H$80,$G$6:$CL$6&amp;$G$2:$CL$2,0))=0,"",INDEX($G$7:$CL$77,MATCH(H$81&amp;H$84,$C$7:$C$77&amp;$D$7:$D$77,0),MATCH($D89&amp;H$80,$G$6:$CL$6&amp;$G$2:$CL$2,0)))</f>
        <v>A depth of hard rock of 4-8 feet should not increase the difficulty of installing LPS when the depth to lime stone is 0-4 feet</v>
      </c>
      <c r="I89" s="99" t="str" cm="1">
        <f t="array" ref="I89">IF(INDEX($G$7:$CL$77,MATCH(I$81&amp;I$84,$C$7:$C$77&amp;$D$7:$D$77,0),MATCH($D89&amp;I$80,$G$6:$CL$6&amp;$G$2:$CL$2,0))=0,"",INDEX($G$7:$CL$77,MATCH(I$81&amp;I$84,$C$7:$C$77&amp;$D$7:$D$77,0),MATCH($D89&amp;I$80,$G$6:$CL$6&amp;$G$2:$CL$2,0)))</f>
        <v/>
      </c>
      <c r="J89" s="99" t="str" cm="1">
        <f t="array" ref="J89">IF(INDEX($G$7:$CL$77,MATCH(J$81&amp;J$84,$C$7:$C$77&amp;$D$7:$D$77,0),MATCH($D89&amp;J$80,$G$6:$CL$6&amp;$G$2:$CL$2,0))=0,"",INDEX($G$7:$CL$77,MATCH(J$81&amp;J$84,$C$7:$C$77&amp;$D$7:$D$77,0),MATCH($D89&amp;J$80,$G$6:$CL$6&amp;$G$2:$CL$2,0)))</f>
        <v>When the existing gravity sewer is in poor condition, LPS offers a feasible replacement option when the depth to lime stone is 0-4 feet</v>
      </c>
      <c r="K89" s="99" t="str" cm="1">
        <f t="array" ref="K89">IF(INDEX($G$7:$CL$77,MATCH(K$81&amp;K$84,$C$7:$C$77&amp;$D$7:$D$77,0),MATCH($D89&amp;K$80,$G$6:$CL$6&amp;$G$2:$CL$2,0))=0,"",INDEX($G$7:$CL$77,MATCH(K$81&amp;K$84,$C$7:$C$77&amp;$D$7:$D$77,0),MATCH($D89&amp;K$80,$G$6:$CL$6&amp;$G$2:$CL$2,0)))</f>
        <v>A development density of 1-3 acre lots may increase the cost per lot when constructing LPS with a depth to lime stone of 0-4 feet</v>
      </c>
      <c r="L89" s="99" t="str" cm="1">
        <f t="array" ref="L89">IF(INDEX($G$7:$CL$77,MATCH(L$81&amp;L$84,$C$7:$C$77&amp;$D$7:$D$77,0),MATCH($D89&amp;L$80,$G$6:$CL$6&amp;$G$2:$CL$2,0))=0,"",INDEX($G$7:$CL$77,MATCH(L$81&amp;L$84,$C$7:$C$77&amp;$D$7:$D$77,0),MATCH($D89&amp;L$80,$G$6:$CL$6&amp;$G$2:$CL$2,0)))</f>
        <v>A neighborhood characteristic of profile 3 may result in additional restoration for LPS installation when the depth to lime stone is 0-4 feet</v>
      </c>
      <c r="M89" s="99" t="str" cm="1">
        <f t="array" ref="M89">IF(INDEX($G$7:$CL$77,MATCH(M$81&amp;M$84,$C$7:$C$77&amp;$D$7:$D$77,0),MATCH($D89&amp;M$80,$G$6:$CL$6&amp;$G$2:$CL$2,0))=0,"",INDEX($G$7:$CL$77,MATCH(M$81&amp;M$84,$C$7:$C$77&amp;$D$7:$D$77,0),MATCH($D89&amp;M$80,$G$6:$CL$6&amp;$G$2:$CL$2,0)))</f>
        <v>A water table depth of 5-12 feet will not affect vacuum sewer construction at this depth to lime stone</v>
      </c>
      <c r="N89" s="99" t="str" cm="1">
        <f t="array" ref="N89">IF(INDEX($G$7:$CL$77,MATCH(N$81&amp;N$84,$C$7:$C$77&amp;$D$7:$D$77,0),MATCH($D89&amp;N$80,$G$6:$CL$6&amp;$G$2:$CL$2,0))=0,"",INDEX($G$7:$CL$77,MATCH(N$81&amp;N$84,$C$7:$C$77&amp;$D$7:$D$77,0),MATCH($D89&amp;N$80,$G$6:$CL$6&amp;$G$2:$CL$2,0)))</f>
        <v>An open construction corridor width of 0-3 feet will make the construction of vacuum sewer even more difficult with this depth to lime stone</v>
      </c>
      <c r="O89" s="99" t="str" cm="1">
        <f t="array" ref="O89">IF(INDEX($G$7:$CL$77,MATCH(O$81&amp;O$84,$C$7:$C$77&amp;$D$7:$D$77,0),MATCH($D89&amp;O$80,$G$6:$CL$6&amp;$G$2:$CL$2,0))=0,"",INDEX($G$7:$CL$77,MATCH(O$81&amp;O$84,$C$7:$C$77&amp;$D$7:$D$77,0),MATCH($D89&amp;O$80,$G$6:$CL$6&amp;$G$2:$CL$2,0)))</f>
        <v>Sand/clay soil will be slightly difficult to trench and install vacuum sewer if the depth to lime stone is 0-4 feet</v>
      </c>
      <c r="P89" s="99" t="str" cm="1">
        <f t="array" ref="P89">IF(INDEX($G$7:$CL$77,MATCH(P$81&amp;P$84,$C$7:$C$77&amp;$D$7:$D$77,0),MATCH($D89&amp;P$80,$G$6:$CL$6&amp;$G$2:$CL$2,0))=0,"",INDEX($G$7:$CL$77,MATCH(P$81&amp;P$84,$C$7:$C$77&amp;$D$7:$D$77,0),MATCH($D89&amp;P$80,$G$6:$CL$6&amp;$G$2:$CL$2,0)))</f>
        <v>A depth of hard rock of 4-8 feet should not increase the difficulty of installing vacuum sewer when the depth to lime stone is 0-4 feet</v>
      </c>
      <c r="Q89" s="99" t="str" cm="1">
        <f t="array" ref="Q89">IF(INDEX($G$7:$CL$77,MATCH(Q$81&amp;Q$84,$C$7:$C$77&amp;$D$7:$D$77,0),MATCH($D89&amp;Q$80,$G$6:$CL$6&amp;$G$2:$CL$2,0))=0,"",INDEX($G$7:$CL$77,MATCH(Q$81&amp;Q$84,$C$7:$C$77&amp;$D$7:$D$77,0),MATCH($D89&amp;Q$80,$G$6:$CL$6&amp;$G$2:$CL$2,0)))</f>
        <v/>
      </c>
      <c r="R89" s="99" t="str" cm="1">
        <f t="array" ref="R89">IF(INDEX($G$7:$CL$77,MATCH(R$81&amp;R$84,$C$7:$C$77&amp;$D$7:$D$77,0),MATCH($D89&amp;R$80,$G$6:$CL$6&amp;$G$2:$CL$2,0))=0,"",INDEX($G$7:$CL$77,MATCH(R$81&amp;R$84,$C$7:$C$77&amp;$D$7:$D$77,0),MATCH($D89&amp;R$80,$G$6:$CL$6&amp;$G$2:$CL$2,0)))</f>
        <v>When the existing gravity sewer is in poor condition, vacuum sewer offers a feasible replacement option when the depth to lime stone is 0-4 feet</v>
      </c>
      <c r="S89" s="99" t="str" cm="1">
        <f t="array" ref="S89">IF(INDEX($G$7:$CL$77,MATCH(S$81&amp;S$84,$C$7:$C$77&amp;$D$7:$D$77,0),MATCH($D89&amp;S$80,$G$6:$CL$6&amp;$G$2:$CL$2,0))=0,"",INDEX($G$7:$CL$77,MATCH(S$81&amp;S$84,$C$7:$C$77&amp;$D$7:$D$77,0),MATCH($D89&amp;S$80,$G$6:$CL$6&amp;$G$2:$CL$2,0)))</f>
        <v>A development density of 1-3 acre lots may increase the cost per lot when constructing vacuum sewer with a depth to lime stone of 0-4 feet</v>
      </c>
      <c r="T89" s="99" t="str" cm="1">
        <f t="array" ref="T89">IF(INDEX($G$7:$CL$77,MATCH(T$81&amp;T$84,$C$7:$C$77&amp;$D$7:$D$77,0),MATCH($D89&amp;T$80,$G$6:$CL$6&amp;$G$2:$CL$2,0))=0,"",INDEX($G$7:$CL$77,MATCH(T$81&amp;T$84,$C$7:$C$77&amp;$D$7:$D$77,0),MATCH($D89&amp;T$80,$G$6:$CL$6&amp;$G$2:$CL$2,0)))</f>
        <v>A neighborhood characteristic of profile 3 may result in additional restoration for vacuum sewer installation when the depth to lime stone is 0-4 feet</v>
      </c>
      <c r="U89" s="99" t="str" cm="1">
        <f t="array" ref="U89">IF(INDEX($G$7:$CL$77,MATCH(U$81&amp;U$84,$C$7:$C$77&amp;$D$7:$D$77,0),MATCH($D89&amp;U$80,$G$6:$CL$6&amp;$G$2:$CL$2,0))=0,"",INDEX($G$7:$CL$77,MATCH(U$81&amp;U$84,$C$7:$C$77&amp;$D$7:$D$77,0),MATCH($D89&amp;U$80,$G$6:$CL$6&amp;$G$2:$CL$2,0)))</f>
        <v>A water table depth of 5-12 feet will not make the construction of gravity sewer more difficult when the depth to lime stone is 0-4 feet</v>
      </c>
      <c r="V89" s="99" t="str" cm="1">
        <f t="array" ref="V89">IF(INDEX($G$7:$CL$77,MATCH(V$81&amp;V$84,$C$7:$C$77&amp;$D$7:$D$77,0),MATCH($D89&amp;V$80,$G$6:$CL$6&amp;$G$2:$CL$2,0))=0,"",INDEX($G$7:$CL$77,MATCH(V$81&amp;V$84,$C$7:$C$77&amp;$D$7:$D$77,0),MATCH($D89&amp;V$80,$G$6:$CL$6&amp;$G$2:$CL$2,0)))</f>
        <v>A construction corridor of 0-3 feet will increase the difficulty of installing gravity sewer when the depth to lime stone is 0-4 feet</v>
      </c>
      <c r="W89" s="99" t="str" cm="1">
        <f t="array" ref="W89">IF(INDEX($G$7:$CL$77,MATCH(W$81&amp;W$84,$C$7:$C$77&amp;$D$7:$D$77,0),MATCH($D89&amp;W$80,$G$6:$CL$6&amp;$G$2:$CL$2,0))=0,"",INDEX($G$7:$CL$77,MATCH(W$81&amp;W$84,$C$7:$C$77&amp;$D$7:$D$77,0),MATCH($D89&amp;W$80,$G$6:$CL$6&amp;$G$2:$CL$2,0)))</f>
        <v>Sand/clay soil will not have an additional impact on the installation of gravity sewer when the depth to lime stone is 0-4 feet</v>
      </c>
      <c r="X89" s="99" t="str" cm="1">
        <f t="array" ref="X89">IF(INDEX($G$7:$CL$77,MATCH(X$81&amp;X$84,$C$7:$C$77&amp;$D$7:$D$77,0),MATCH($D89&amp;X$80,$G$6:$CL$6&amp;$G$2:$CL$2,0))=0,"",INDEX($G$7:$CL$77,MATCH(X$81&amp;X$84,$C$7:$C$77&amp;$D$7:$D$77,0),MATCH($D89&amp;X$80,$G$6:$CL$6&amp;$G$2:$CL$2,0)))</f>
        <v>A depth of hard rock of 4-8 will further increase the difficulty of installing gravity sewer when the depth to lime stone is 0-4 feet</v>
      </c>
      <c r="Y89" s="99" t="str" cm="1">
        <f t="array" ref="Y89">IF(INDEX($G$7:$CL$77,MATCH(Y$81&amp;Y$84,$C$7:$C$77&amp;$D$7:$D$77,0),MATCH($D89&amp;Y$80,$G$6:$CL$6&amp;$G$2:$CL$2,0))=0,"",INDEX($G$7:$CL$77,MATCH(Y$81&amp;Y$84,$C$7:$C$77&amp;$D$7:$D$77,0),MATCH($D89&amp;Y$80,$G$6:$CL$6&amp;$G$2:$CL$2,0)))</f>
        <v/>
      </c>
      <c r="Z89" s="99" t="str" cm="1">
        <f t="array" ref="Z89">IF(INDEX($G$7:$CL$77,MATCH(Z$81&amp;Z$84,$C$7:$C$77&amp;$D$7:$D$77,0),MATCH($D89&amp;Z$80,$G$6:$CL$6&amp;$G$2:$CL$2,0))=0,"",INDEX($G$7:$CL$77,MATCH(Z$81&amp;Z$84,$C$7:$C$77&amp;$D$7:$D$77,0),MATCH($D89&amp;Z$80,$G$6:$CL$6&amp;$G$2:$CL$2,0)))</f>
        <v>If the existing gravity sewer is in poor condition, replacing the sewer with gravity will be the least desirable option when the depth to lime stone is 0-4 feet</v>
      </c>
      <c r="AA89" s="99" t="str" cm="1">
        <f t="array" ref="AA89">IF(INDEX($G$7:$CL$77,MATCH(AA$81&amp;AA$84,$C$7:$C$77&amp;$D$7:$D$77,0),MATCH($D89&amp;AA$80,$G$6:$CL$6&amp;$G$2:$CL$2,0))=0,"",INDEX($G$7:$CL$77,MATCH(AA$81&amp;AA$84,$C$7:$C$77&amp;$D$7:$D$77,0),MATCH($D89&amp;AA$80,$G$6:$CL$6&amp;$G$2:$CL$2,0)))</f>
        <v>A development density of 1-3 acre-lots may increase the cost per lot to install gravity sewer when the depth to lime stone is 0-4 feet</v>
      </c>
      <c r="AB89" s="99" t="str" cm="1">
        <f t="array" ref="AB89">IF(INDEX($G$7:$CL$77,MATCH(AB$81&amp;AB$84,$C$7:$C$77&amp;$D$7:$D$77,0),MATCH($D89&amp;AB$80,$G$6:$CL$6&amp;$G$2:$CL$2,0))=0,"",INDEX($G$7:$CL$77,MATCH(AB$81&amp;AB$84,$C$7:$C$77&amp;$D$7:$D$77,0),MATCH($D89&amp;AB$80,$G$6:$CL$6&amp;$G$2:$CL$2,0)))</f>
        <v>A profile 3 neighborhood may require additional ROW restoration for the installation of gravity sewer when the depth to lime stone is 0-4 feet</v>
      </c>
      <c r="AD89" s="40" t="str">
        <f t="shared" si="15"/>
        <v>A water table depth of 5-12 feet will not affect LPS construction at this depth to lime stone. An open construction corridor width of 0-3 feet will make the construction of LPS even more difficult with this depth to lime stone. Sand/clay soil will be slightly difficult to trench and install LPS if the depth to lime stone is 0-4 feet. A depth of hard rock of 4-8 feet should not increase the difficulty of installing LPS when the depth to lime stone is 0-4 feet. When the existing gravity sewer is in poor condition, LPS offers a feasible replacement option when the depth to lime stone is 0-4 feet. A development density of 1-3 acre lots may increase the cost per lot when constructing LPS with a depth to lime stone of 0-4 feet. A neighborhood characteristic of profile 3 may result in additional restoration for LPS installation when the depth to lime stone is 0-4 feet.</v>
      </c>
      <c r="AE89" s="40" t="str">
        <f t="shared" si="16"/>
        <v>A water table depth of 5-12 feet will not affect vacuum sewer construction at this depth to lime stone. An open construction corridor width of 0-3 feet will make the construction of vacuum sewer even more difficult with this depth to lime stone. Sand/clay soil will be slightly difficult to trench and install vacuum sewer if the depth to lime stone is 0-4 feet. A depth of hard rock of 4-8 feet should not increase the difficulty of installing vacuum sewer when the depth to lime stone is 0-4 feet. When the existing gravity sewer is in poor condition, vacuum sewer offers a feasible replacement option when the depth to lime stone is 0-4 feet. A development density of 1-3 acre lots may increase the cost per lot when constructing vacuum sewer with a depth to lime stone of 0-4 feet. A neighborhood characteristic of profile 3 may result in additional restoration for vacuum sewer installation when the depth to lime stone is 0-4 feet.</v>
      </c>
      <c r="AF89" s="40" t="str">
        <f t="shared" si="17"/>
        <v>A water table depth of 5-12 feet will not make the construction of gravity sewer more difficult when the depth to lime stone is 0-4 feet. A construction corridor of 0-3 feet will increase the difficulty of installing gravity sewer when the depth to lime stone is 0-4 feet. Sand/clay soil will not have an additional impact on the installation of gravity sewer when the depth to lime stone is 0-4 feet. A depth of hard rock of 4-8 will further increase the difficulty of installing gravity sewer when the depth to lime stone is 0-4 feet. If the existing gravity sewer is in poor condition, replacing the sewer with gravity will be the least desirable option when the depth to lime stone is 0-4 feet. A development density of 1-3 acre-lots may increase the cost per lot to install gravity sewer when the depth to lime stone is 0-4 feet. A profile 3 neighborhood may require additional ROW restoration for the installation of gravity sewer when the depth to lime stone is 0-4 feet.</v>
      </c>
    </row>
    <row r="90" spans="3:35" x14ac:dyDescent="0.35">
      <c r="C90" s="99" t="s">
        <v>38</v>
      </c>
      <c r="D90" s="102" t="str">
        <f>$J$84</f>
        <v>Poor</v>
      </c>
      <c r="E90" s="99" t="str" cm="1">
        <f t="array" ref="E90">IF(INDEX($G$7:$CL$77,MATCH(E$81&amp;E$84,$C$7:$C$77&amp;$D$7:$D$77,0),MATCH($D90&amp;E$80,$G$6:$CL$6&amp;$G$2:$CL$2,0))=0,"",INDEX($G$7:$CL$77,MATCH(E$81&amp;E$84,$C$7:$C$77&amp;$D$7:$D$77,0),MATCH($D90&amp;E$80,$G$6:$CL$6&amp;$G$2:$CL$2,0)))</f>
        <v>A water table depth of 5-12 feet has no negative impacts on the replacement of poor gravity sewer with LPS</v>
      </c>
      <c r="F90" s="99" t="str" cm="1">
        <f t="array" ref="F90">IF(INDEX($G$7:$CL$77,MATCH(F$81&amp;F$84,$C$7:$C$77&amp;$D$7:$D$77,0),MATCH($D90&amp;F$80,$G$6:$CL$6&amp;$G$2:$CL$2,0))=0,"",INDEX($G$7:$CL$77,MATCH(F$81&amp;F$84,$C$7:$C$77&amp;$D$7:$D$77,0),MATCH($D90&amp;F$80,$G$6:$CL$6&amp;$G$2:$CL$2,0)))</f>
        <v>An open construction corridor width of 0-3 feet will make LPS sewer installation difficult, but it will still be the most attractive replacement option for the existing gravity sewer in poor condition</v>
      </c>
      <c r="G90" s="99" t="str" cm="1">
        <f t="array" ref="G90">IF(INDEX($G$7:$CL$77,MATCH(G$81&amp;G$84,$C$7:$C$77&amp;$D$7:$D$77,0),MATCH($D90&amp;G$80,$G$6:$CL$6&amp;$G$2:$CL$2,0))=0,"",INDEX($G$7:$CL$77,MATCH(G$81&amp;G$84,$C$7:$C$77&amp;$D$7:$D$77,0),MATCH($D90&amp;G$80,$G$6:$CL$6&amp;$G$2:$CL$2,0)))</f>
        <v>A sandy soil type will provide a less than ideal medium to utilize LPS for the replacement of gravity sewer in poor condition</v>
      </c>
      <c r="H90" s="99" t="str" cm="1">
        <f t="array" ref="H90">IF(INDEX($G$7:$CL$77,MATCH(H$81&amp;H$84,$C$7:$C$77&amp;$D$7:$D$77,0),MATCH($D90&amp;H$80,$G$6:$CL$6&amp;$G$2:$CL$2,0))=0,"",INDEX($G$7:$CL$77,MATCH(H$81&amp;H$84,$C$7:$C$77&amp;$D$7:$D$77,0),MATCH($D90&amp;H$80,$G$6:$CL$6&amp;$G$2:$CL$2,0)))</f>
        <v>A depth to hard rock of 4-8 feet will not impact the utilization of LPS to replace existing gravity sewer</v>
      </c>
      <c r="I90" s="99" t="str" cm="1">
        <f t="array" ref="I90">IF(INDEX($G$7:$CL$77,MATCH(I$81&amp;I$84,$C$7:$C$77&amp;$D$7:$D$77,0),MATCH($D90&amp;I$80,$G$6:$CL$6&amp;$G$2:$CL$2,0))=0,"",INDEX($G$7:$CL$77,MATCH(I$81&amp;I$84,$C$7:$C$77&amp;$D$7:$D$77,0),MATCH($D90&amp;I$80,$G$6:$CL$6&amp;$G$2:$CL$2,0)))</f>
        <v>A depth to lime stone of 0-4 feet will present difficulty when utilizing LPS to replace existing gravity sewer in poor condition</v>
      </c>
      <c r="J90" s="99" t="str" cm="1">
        <f t="array" ref="J90">IF(INDEX($G$7:$CL$77,MATCH(J$81&amp;J$84,$C$7:$C$77&amp;$D$7:$D$77,0),MATCH($D90&amp;J$80,$G$6:$CL$6&amp;$G$2:$CL$2,0))=0,"",INDEX($G$7:$CL$77,MATCH(J$81&amp;J$84,$C$7:$C$77&amp;$D$7:$D$77,0),MATCH($D90&amp;J$80,$G$6:$CL$6&amp;$G$2:$CL$2,0)))</f>
        <v/>
      </c>
      <c r="K90" s="99" t="str" cm="1">
        <f t="array" ref="K90">IF(INDEX($G$7:$CL$77,MATCH(K$81&amp;K$84,$C$7:$C$77&amp;$D$7:$D$77,0),MATCH($D90&amp;K$80,$G$6:$CL$6&amp;$G$2:$CL$2,0))=0,"",INDEX($G$7:$CL$77,MATCH(K$81&amp;K$84,$C$7:$C$77&amp;$D$7:$D$77,0),MATCH($D90&amp;K$80,$G$6:$CL$6&amp;$G$2:$CL$2,0)))</f>
        <v>A development density of 1-3 acre lots may make the construction of LPS as a replacement option more affordable than other sewer options if the existing gravity sewer is in poor condition</v>
      </c>
      <c r="L90" s="99" t="str" cm="1">
        <f t="array" ref="L90">IF(INDEX($G$7:$CL$77,MATCH(L$81&amp;L$84,$C$7:$C$77&amp;$D$7:$D$77,0),MATCH($D90&amp;L$80,$G$6:$CL$6&amp;$G$2:$CL$2,0))=0,"",INDEX($G$7:$CL$77,MATCH(L$81&amp;L$84,$C$7:$C$77&amp;$D$7:$D$77,0),MATCH($D90&amp;L$80,$G$6:$CL$6&amp;$G$2:$CL$2,0)))</f>
        <v>A profile 3 neighborhood may increase the cost of utilizing LPS to replace existing gravity sewer in poor condition</v>
      </c>
      <c r="M90" s="99" t="str" cm="1">
        <f t="array" ref="M90">IF(INDEX($G$7:$CL$77,MATCH(M$81&amp;M$84,$C$7:$C$77&amp;$D$7:$D$77,0),MATCH($D90&amp;M$80,$G$6:$CL$6&amp;$G$2:$CL$2,0))=0,"",INDEX($G$7:$CL$77,MATCH(M$81&amp;M$84,$C$7:$C$77&amp;$D$7:$D$77,0),MATCH($D90&amp;M$80,$G$6:$CL$6&amp;$G$2:$CL$2,0)))</f>
        <v>A water table depth of 5-12 feet has no negative impacts on the replacement of poor gravity sewer with vacuum sewer</v>
      </c>
      <c r="N90" s="99" t="str" cm="1">
        <f t="array" ref="N90">IF(INDEX($G$7:$CL$77,MATCH(N$81&amp;N$84,$C$7:$C$77&amp;$D$7:$D$77,0),MATCH($D90&amp;N$80,$G$6:$CL$6&amp;$G$2:$CL$2,0))=0,"",INDEX($G$7:$CL$77,MATCH(N$81&amp;N$84,$C$7:$C$77&amp;$D$7:$D$77,0),MATCH($D90&amp;N$80,$G$6:$CL$6&amp;$G$2:$CL$2,0)))</f>
        <v>An open construction corridor width of 0-3 feet will make vacuum sewer sewer installation difficult, but it will still be the most attractive replacement option for the existing gravity sewer in poor condition</v>
      </c>
      <c r="O90" s="99" t="str" cm="1">
        <f t="array" ref="O90">IF(INDEX($G$7:$CL$77,MATCH(O$81&amp;O$84,$C$7:$C$77&amp;$D$7:$D$77,0),MATCH($D90&amp;O$80,$G$6:$CL$6&amp;$G$2:$CL$2,0))=0,"",INDEX($G$7:$CL$77,MATCH(O$81&amp;O$84,$C$7:$C$77&amp;$D$7:$D$77,0),MATCH($D90&amp;O$80,$G$6:$CL$6&amp;$G$2:$CL$2,0)))</f>
        <v>A sandy soil type will provide a less than ideal medium to utilize vacuum sewer for the replacement of gravity sewer in poor condition</v>
      </c>
      <c r="P90" s="99" t="str" cm="1">
        <f t="array" ref="P90">IF(INDEX($G$7:$CL$77,MATCH(P$81&amp;P$84,$C$7:$C$77&amp;$D$7:$D$77,0),MATCH($D90&amp;P$80,$G$6:$CL$6&amp;$G$2:$CL$2,0))=0,"",INDEX($G$7:$CL$77,MATCH(P$81&amp;P$84,$C$7:$C$77&amp;$D$7:$D$77,0),MATCH($D90&amp;P$80,$G$6:$CL$6&amp;$G$2:$CL$2,0)))</f>
        <v>A depth to hard rock of 4-8 feet will not impact the utilization of vacuum sewer to replace existing gravity sewer</v>
      </c>
      <c r="Q90" s="99" t="str" cm="1">
        <f t="array" ref="Q90">IF(INDEX($G$7:$CL$77,MATCH(Q$81&amp;Q$84,$C$7:$C$77&amp;$D$7:$D$77,0),MATCH($D90&amp;Q$80,$G$6:$CL$6&amp;$G$2:$CL$2,0))=0,"",INDEX($G$7:$CL$77,MATCH(Q$81&amp;Q$84,$C$7:$C$77&amp;$D$7:$D$77,0),MATCH($D90&amp;Q$80,$G$6:$CL$6&amp;$G$2:$CL$2,0)))</f>
        <v>A depth to lime stone of 0-4 feet will present difficulty when utilizing vacuum sewer to replace existing gravity sewer in poor condition</v>
      </c>
      <c r="R90" s="99" t="str" cm="1">
        <f t="array" ref="R90">IF(INDEX($G$7:$CL$77,MATCH(R$81&amp;R$84,$C$7:$C$77&amp;$D$7:$D$77,0),MATCH($D90&amp;R$80,$G$6:$CL$6&amp;$G$2:$CL$2,0))=0,"",INDEX($G$7:$CL$77,MATCH(R$81&amp;R$84,$C$7:$C$77&amp;$D$7:$D$77,0),MATCH($D90&amp;R$80,$G$6:$CL$6&amp;$G$2:$CL$2,0)))</f>
        <v/>
      </c>
      <c r="S90" s="99" t="str" cm="1">
        <f t="array" ref="S90">IF(INDEX($G$7:$CL$77,MATCH(S$81&amp;S$84,$C$7:$C$77&amp;$D$7:$D$77,0),MATCH($D90&amp;S$80,$G$6:$CL$6&amp;$G$2:$CL$2,0))=0,"",INDEX($G$7:$CL$77,MATCH(S$81&amp;S$84,$C$7:$C$77&amp;$D$7:$D$77,0),MATCH($D90&amp;S$80,$G$6:$CL$6&amp;$G$2:$CL$2,0)))</f>
        <v>A development density of 1-3 acre lots may make the construction of vacuum sewer as a replacement option more affordable than other sewer options if the existing gravity sewer is in poor condition</v>
      </c>
      <c r="T90" s="99" t="str" cm="1">
        <f t="array" ref="T90">IF(INDEX($G$7:$CL$77,MATCH(T$81&amp;T$84,$C$7:$C$77&amp;$D$7:$D$77,0),MATCH($D90&amp;T$80,$G$6:$CL$6&amp;$G$2:$CL$2,0))=0,"",INDEX($G$7:$CL$77,MATCH(T$81&amp;T$84,$C$7:$C$77&amp;$D$7:$D$77,0),MATCH($D90&amp;T$80,$G$6:$CL$6&amp;$G$2:$CL$2,0)))</f>
        <v>A profile 3 neighborhood may increase the cost of utilizing vacuum sewer to replace existing gravity sewer in poor condition</v>
      </c>
      <c r="U90" s="99" t="str" cm="1">
        <f t="array" ref="U90">IF(INDEX($G$7:$CL$77,MATCH(U$81&amp;U$84,$C$7:$C$77&amp;$D$7:$D$77,0),MATCH($D90&amp;U$80,$G$6:$CL$6&amp;$G$2:$CL$2,0))=0,"",INDEX($G$7:$CL$77,MATCH(U$81&amp;U$84,$C$7:$C$77&amp;$D$7:$D$77,0),MATCH($D90&amp;U$80,$G$6:$CL$6&amp;$G$2:$CL$2,0)))</f>
        <v>A water table depth of 5-12 feet will make gravity sewer a less desirable replacement option if the existing gravity sewer is in poor condition</v>
      </c>
      <c r="V90" s="99" t="str" cm="1">
        <f t="array" ref="V90">IF(INDEX($G$7:$CL$77,MATCH(V$81&amp;V$84,$C$7:$C$77&amp;$D$7:$D$77,0),MATCH($D90&amp;V$80,$G$6:$CL$6&amp;$G$2:$CL$2,0))=0,"",INDEX($G$7:$CL$77,MATCH(V$81&amp;V$84,$C$7:$C$77&amp;$D$7:$D$77,0),MATCH($D90&amp;V$80,$G$6:$CL$6&amp;$G$2:$CL$2,0)))</f>
        <v>An open construction corridor of 0-3 feet may make gravity sewer a less desirable replacement option when the existing sewer is in poor condition</v>
      </c>
      <c r="W90" s="99" t="str" cm="1">
        <f t="array" ref="W90">IF(INDEX($G$7:$CL$77,MATCH(W$81&amp;W$84,$C$7:$C$77&amp;$D$7:$D$77,0),MATCH($D90&amp;W$80,$G$6:$CL$6&amp;$G$2:$CL$2,0))=0,"",INDEX($G$7:$CL$77,MATCH(W$81&amp;W$84,$C$7:$C$77&amp;$D$7:$D$77,0),MATCH($D90&amp;W$80,$G$6:$CL$6&amp;$G$2:$CL$2,0)))</f>
        <v>Sand/clay soil types will not impact the feasibility of gravity sewer as a replacement option when the existing gravity sewer is in poor condition</v>
      </c>
      <c r="X90" s="99" t="str" cm="1">
        <f t="array" ref="X90">IF(INDEX($G$7:$CL$77,MATCH(X$81&amp;X$84,$C$7:$C$77&amp;$D$7:$D$77,0),MATCH($D90&amp;X$80,$G$6:$CL$6&amp;$G$2:$CL$2,0))=0,"",INDEX($G$7:$CL$77,MATCH(X$81&amp;X$84,$C$7:$C$77&amp;$D$7:$D$77,0),MATCH($D90&amp;X$80,$G$6:$CL$6&amp;$G$2:$CL$2,0)))</f>
        <v>Where the hard rock is 4-8 feet deep, it will make gravity sewer the least desirable replacement option when the existing gravity sewer is in poor condition</v>
      </c>
      <c r="Y90" s="99" t="str" cm="1">
        <f t="array" ref="Y90">IF(INDEX($G$7:$CL$77,MATCH(Y$81&amp;Y$84,$C$7:$C$77&amp;$D$7:$D$77,0),MATCH($D90&amp;Y$80,$G$6:$CL$6&amp;$G$2:$CL$2,0))=0,"",INDEX($G$7:$CL$77,MATCH(Y$81&amp;Y$84,$C$7:$C$77&amp;$D$7:$D$77,0),MATCH($D90&amp;Y$80,$G$6:$CL$6&amp;$G$2:$CL$2,0)))</f>
        <v>Where the lime stone is 0-4 feet deep, it will make gravity sewer the least desirable replacement option when the existing gravity sewer is in poor condition</v>
      </c>
      <c r="Z90" s="99" t="str" cm="1">
        <f t="array" ref="Z90">IF(INDEX($G$7:$CL$77,MATCH(Z$81&amp;Z$84,$C$7:$C$77&amp;$D$7:$D$77,0),MATCH($D90&amp;Z$80,$G$6:$CL$6&amp;$G$2:$CL$2,0))=0,"",INDEX($G$7:$CL$77,MATCH(Z$81&amp;Z$84,$C$7:$C$77&amp;$D$7:$D$77,0),MATCH($D90&amp;Z$80,$G$6:$CL$6&amp;$G$2:$CL$2,0)))</f>
        <v/>
      </c>
      <c r="AA90" s="99" t="str" cm="1">
        <f t="array" ref="AA90">IF(INDEX($G$7:$CL$77,MATCH(AA$81&amp;AA$84,$C$7:$C$77&amp;$D$7:$D$77,0),MATCH($D90&amp;AA$80,$G$6:$CL$6&amp;$G$2:$CL$2,0))=0,"",INDEX($G$7:$CL$77,MATCH(AA$81&amp;AA$84,$C$7:$C$77&amp;$D$7:$D$77,0),MATCH($D90&amp;AA$80,$G$6:$CL$6&amp;$G$2:$CL$2,0)))</f>
        <v>A development density of 1-3 acre-lots will make gravity sewer a less desirable replacement option when the existing gravity sewer is in poor condition</v>
      </c>
      <c r="AB90" s="99" t="str" cm="1">
        <f t="array" ref="AB90">IF(INDEX($G$7:$CL$77,MATCH(AB$81&amp;AB$84,$C$7:$C$77&amp;$D$7:$D$77,0),MATCH($D90&amp;AB$80,$G$6:$CL$6&amp;$G$2:$CL$2,0))=0,"",INDEX($G$7:$CL$77,MATCH(AB$81&amp;AB$84,$C$7:$C$77&amp;$D$7:$D$77,0),MATCH($D90&amp;AB$80,$G$6:$CL$6&amp;$G$2:$CL$2,0)))</f>
        <v>A profile 3 neighborhood may make the option of gravity sewer a less desirable replacement option when the existing gravity sewer is in poor condition</v>
      </c>
      <c r="AD90" s="40" t="str">
        <f t="shared" si="15"/>
        <v>A water table depth of 5-12 feet has no negative impacts on the replacement of poor gravity sewer with LPS. An open construction corridor width of 0-3 feet will make LPS sewer installation difficult, but it will still be the most attractive replacement option for the existing gravity sewer in poor condition. A sandy soil type will provide a less than ideal medium to utilize LPS for the replacement of gravity sewer in poor condition. A depth to hard rock of 4-8 feet will not impact the utilization of LPS to replace existing gravity sewer. A depth to lime stone of 0-4 feet will present difficulty when utilizing LPS to replace existing gravity sewer in poor condition. A development density of 1-3 acre lots may make the construction of LPS as a replacement option more affordable than other sewer options if the existing gravity sewer is in poor condition. A profile 3 neighborhood may increase the cost of utilizing LPS to replace existing gravity sewer in poor condition.</v>
      </c>
      <c r="AE90" s="40" t="str">
        <f t="shared" si="16"/>
        <v>A water table depth of 5-12 feet has no negative impacts on the replacement of poor gravity sewer with vacuum sewer. An open construction corridor width of 0-3 feet will make vacuum sewer sewer installation difficult, but it will still be the most attractive replacement option for the existing gravity sewer in poor condition. A sandy soil type will provide a less than ideal medium to utilize vacuum sewer for the replacement of gravity sewer in poor condition. A depth to hard rock of 4-8 feet will not impact the utilization of vacuum sewer to replace existing gravity sewer. A depth to lime stone of 0-4 feet will present difficulty when utilizing vacuum sewer to replace existing gravity sewer in poor condition. A development density of 1-3 acre lots may make the construction of vacuum sewer as a replacement option more affordable than other sewer options if the existing gravity sewer is in poor condition. A profile 3 neighborhood may increase the cost of utilizing vacuum sewer to replace existing gravity sewer in poor condition.</v>
      </c>
      <c r="AF90" s="40" t="str">
        <f t="shared" si="17"/>
        <v>A water table depth of 5-12 feet will make gravity sewer a less desirable replacement option if the existing gravity sewer is in poor condition. An open construction corridor of 0-3 feet may make gravity sewer a less desirable replacement option when the existing sewer is in poor condition. Sand/clay soil types will not impact the feasibility of gravity sewer as a replacement option when the existing gravity sewer is in poor condition. Where the hard rock is 4-8 feet deep, it will make gravity sewer the least desirable replacement option when the existing gravity sewer is in poor condition. Where the lime stone is 0-4 feet deep, it will make gravity sewer the least desirable replacement option when the existing gravity sewer is in poor condition. A development density of 1-3 acre-lots will make gravity sewer a less desirable replacement option when the existing gravity sewer is in poor condition. A profile 3 neighborhood may make the option of gravity sewer a less desirable replacement option when the existing gravity sewer is in poor condition.</v>
      </c>
    </row>
    <row r="91" spans="3:35" x14ac:dyDescent="0.35">
      <c r="C91" s="99" t="s">
        <v>37</v>
      </c>
      <c r="D91" s="102" t="str">
        <f>$K$84</f>
        <v>1.00-3.00 Acre Lot</v>
      </c>
      <c r="E91" s="99" t="str" cm="1">
        <f t="array" ref="E91">IF(INDEX($G$7:$CL$77,MATCH(E$81&amp;E$84,$C$7:$C$77&amp;$D$7:$D$77,0),MATCH($D91&amp;E$80,$G$6:$CL$6&amp;$G$2:$CL$2,0))=0,"",INDEX($G$7:$CL$77,MATCH(E$81&amp;E$84,$C$7:$C$77&amp;$D$7:$D$77,0),MATCH($D91&amp;E$80,$G$6:$CL$6&amp;$G$2:$CL$2,0)))</f>
        <v>Water table depth will not impact the construction of LPS in any type of development density category</v>
      </c>
      <c r="F91" s="99" t="str" cm="1">
        <f t="array" ref="F91">IF(INDEX($G$7:$CL$77,MATCH(F$81&amp;F$84,$C$7:$C$77&amp;$D$7:$D$77,0),MATCH($D91&amp;F$80,$G$6:$CL$6&amp;$G$2:$CL$2,0))=0,"",INDEX($G$7:$CL$77,MATCH(F$81&amp;F$84,$C$7:$C$77&amp;$D$7:$D$77,0),MATCH($D91&amp;F$80,$G$6:$CL$6&amp;$G$2:$CL$2,0)))</f>
        <v>An open corridor of 0-3 feet may be more beneficial for constructing LPS as opposed to gravity sewer, with the selected development density</v>
      </c>
      <c r="G91" s="99" t="str" cm="1">
        <f t="array" ref="G91">IF(INDEX($G$7:$CL$77,MATCH(G$81&amp;G$84,$C$7:$C$77&amp;$D$7:$D$77,0),MATCH($D91&amp;G$80,$G$6:$CL$6&amp;$G$2:$CL$2,0))=0,"",INDEX($G$7:$CL$77,MATCH(G$81&amp;G$84,$C$7:$C$77&amp;$D$7:$D$77,0),MATCH($D91&amp;G$80,$G$6:$CL$6&amp;$G$2:$CL$2,0)))</f>
        <v>Sand/clay soil will not impact the installation of LPS when the development density consists of 1-3 acre lots</v>
      </c>
      <c r="H91" s="99" t="str" cm="1">
        <f t="array" ref="H91">IF(INDEX($G$7:$CL$77,MATCH(H$81&amp;H$84,$C$7:$C$77&amp;$D$7:$D$77,0),MATCH($D91&amp;H$80,$G$6:$CL$6&amp;$G$2:$CL$2,0))=0,"",INDEX($G$7:$CL$77,MATCH(H$81&amp;H$84,$C$7:$C$77&amp;$D$7:$D$77,0),MATCH($D91&amp;H$80,$G$6:$CL$6&amp;$G$2:$CL$2,0)))</f>
        <v>A depth to hard rock of 4-8 feet will not impact the installation of LPS with a development density consisting of 1-3 acre lots</v>
      </c>
      <c r="I91" s="99" t="str" cm="1">
        <f t="array" ref="I91">IF(INDEX($G$7:$CL$77,MATCH(I$81&amp;I$84,$C$7:$C$77&amp;$D$7:$D$77,0),MATCH($D91&amp;I$80,$G$6:$CL$6&amp;$G$2:$CL$2,0))=0,"",INDEX($G$7:$CL$77,MATCH(I$81&amp;I$84,$C$7:$C$77&amp;$D$7:$D$77,0),MATCH($D91&amp;I$80,$G$6:$CL$6&amp;$G$2:$CL$2,0)))</f>
        <v>A depth to lime stone of 0-4 feet will increase the cost per lot for installation of LPS with a development density consisting of 1-3 acre lots</v>
      </c>
      <c r="J91" s="99" t="str" cm="1">
        <f t="array" ref="J91">IF(INDEX($G$7:$CL$77,MATCH(J$81&amp;J$84,$C$7:$C$77&amp;$D$7:$D$77,0),MATCH($D91&amp;J$80,$G$6:$CL$6&amp;$G$2:$CL$2,0))=0,"",INDEX($G$7:$CL$77,MATCH(J$81&amp;J$84,$C$7:$C$77&amp;$D$7:$D$77,0),MATCH($D91&amp;J$80,$G$6:$CL$6&amp;$G$2:$CL$2,0)))</f>
        <v>Existing gravity sewer in poor conditon will have no additional impact on the installation of LPS when the development density is 1-3 acre-lots</v>
      </c>
      <c r="K91" s="99" t="str" cm="1">
        <f t="array" ref="K91">IF(INDEX($G$7:$CL$77,MATCH(K$81&amp;K$84,$C$7:$C$77&amp;$D$7:$D$77,0),MATCH($D91&amp;K$80,$G$6:$CL$6&amp;$G$2:$CL$2,0))=0,"",INDEX($G$7:$CL$77,MATCH(K$81&amp;K$84,$C$7:$C$77&amp;$D$7:$D$77,0),MATCH($D91&amp;K$80,$G$6:$CL$6&amp;$G$2:$CL$2,0)))</f>
        <v/>
      </c>
      <c r="L91" s="99" t="str" cm="1">
        <f t="array" ref="L91">IF(INDEX($G$7:$CL$77,MATCH(L$81&amp;L$84,$C$7:$C$77&amp;$D$7:$D$77,0),MATCH($D91&amp;L$80,$G$6:$CL$6&amp;$G$2:$CL$2,0))=0,"",INDEX($G$7:$CL$77,MATCH(L$81&amp;L$84,$C$7:$C$77&amp;$D$7:$D$77,0),MATCH($D91&amp;L$80,$G$6:$CL$6&amp;$G$2:$CL$2,0)))</f>
        <v>With a profile 3 neighborhood, the expense of constructing LPS may increase when the development density consists of 1-3 acre lots</v>
      </c>
      <c r="M91" s="99" t="str" cm="1">
        <f t="array" ref="M91">IF(INDEX($G$7:$CL$77,MATCH(M$81&amp;M$84,$C$7:$C$77&amp;$D$7:$D$77,0),MATCH($D91&amp;M$80,$G$6:$CL$6&amp;$G$2:$CL$2,0))=0,"",INDEX($G$7:$CL$77,MATCH(M$81&amp;M$84,$C$7:$C$77&amp;$D$7:$D$77,0),MATCH($D91&amp;M$80,$G$6:$CL$6&amp;$G$2:$CL$2,0)))</f>
        <v>Water table depth will not impact the construction of vacuum sewer in any type of development density category</v>
      </c>
      <c r="N91" s="99" t="str" cm="1">
        <f t="array" ref="N91">IF(INDEX($G$7:$CL$77,MATCH(N$81&amp;N$84,$C$7:$C$77&amp;$D$7:$D$77,0),MATCH($D91&amp;N$80,$G$6:$CL$6&amp;$G$2:$CL$2,0))=0,"",INDEX($G$7:$CL$77,MATCH(N$81&amp;N$84,$C$7:$C$77&amp;$D$7:$D$77,0),MATCH($D91&amp;N$80,$G$6:$CL$6&amp;$G$2:$CL$2,0)))</f>
        <v>An open corridor of 0-3 feet may be more beneficial for constructing vacuum sewer as opposed to gravity sewer, with the selected development density</v>
      </c>
      <c r="O91" s="99" t="str" cm="1">
        <f t="array" ref="O91">IF(INDEX($G$7:$CL$77,MATCH(O$81&amp;O$84,$C$7:$C$77&amp;$D$7:$D$77,0),MATCH($D91&amp;O$80,$G$6:$CL$6&amp;$G$2:$CL$2,0))=0,"",INDEX($G$7:$CL$77,MATCH(O$81&amp;O$84,$C$7:$C$77&amp;$D$7:$D$77,0),MATCH($D91&amp;O$80,$G$6:$CL$6&amp;$G$2:$CL$2,0)))</f>
        <v>Sand/clay soil will not impact the installation of vacuum sewer when the development density consists of 1-3 acre lots</v>
      </c>
      <c r="P91" s="99" t="str" cm="1">
        <f t="array" ref="P91">IF(INDEX($G$7:$CL$77,MATCH(P$81&amp;P$84,$C$7:$C$77&amp;$D$7:$D$77,0),MATCH($D91&amp;P$80,$G$6:$CL$6&amp;$G$2:$CL$2,0))=0,"",INDEX($G$7:$CL$77,MATCH(P$81&amp;P$84,$C$7:$C$77&amp;$D$7:$D$77,0),MATCH($D91&amp;P$80,$G$6:$CL$6&amp;$G$2:$CL$2,0)))</f>
        <v>A depth to hard rock of 4-8 feet may increase the cost per lot for the installation of vacuum sewer with a development density consisting of 1-3 acre lots</v>
      </c>
      <c r="Q91" s="99" t="str" cm="1">
        <f t="array" ref="Q91">IF(INDEX($G$7:$CL$77,MATCH(Q$81&amp;Q$84,$C$7:$C$77&amp;$D$7:$D$77,0),MATCH($D91&amp;Q$80,$G$6:$CL$6&amp;$G$2:$CL$2,0))=0,"",INDEX($G$7:$CL$77,MATCH(Q$81&amp;Q$84,$C$7:$C$77&amp;$D$7:$D$77,0),MATCH($D91&amp;Q$80,$G$6:$CL$6&amp;$G$2:$CL$2,0)))</f>
        <v>A depth to lime stone of 0-4 feet will increase the cost per lot for installation of vacuum sewer with a development density consisting of 1-3 acre lots</v>
      </c>
      <c r="R91" s="99" t="str" cm="1">
        <f t="array" ref="R91">IF(INDEX($G$7:$CL$77,MATCH(R$81&amp;R$84,$C$7:$C$77&amp;$D$7:$D$77,0),MATCH($D91&amp;R$80,$G$6:$CL$6&amp;$G$2:$CL$2,0))=0,"",INDEX($G$7:$CL$77,MATCH(R$81&amp;R$84,$C$7:$C$77&amp;$D$7:$D$77,0),MATCH($D91&amp;R$80,$G$6:$CL$6&amp;$G$2:$CL$2,0)))</f>
        <v>Existing gravity sewer in poor conditon will have no additional impact on the installation of vacuum sewer when the development density is 1-3 acre-lots</v>
      </c>
      <c r="S91" s="99" t="str" cm="1">
        <f t="array" ref="S91">IF(INDEX($G$7:$CL$77,MATCH(S$81&amp;S$84,$C$7:$C$77&amp;$D$7:$D$77,0),MATCH($D91&amp;S$80,$G$6:$CL$6&amp;$G$2:$CL$2,0))=0,"",INDEX($G$7:$CL$77,MATCH(S$81&amp;S$84,$C$7:$C$77&amp;$D$7:$D$77,0),MATCH($D91&amp;S$80,$G$6:$CL$6&amp;$G$2:$CL$2,0)))</f>
        <v/>
      </c>
      <c r="T91" s="99" t="str" cm="1">
        <f t="array" ref="T91">IF(INDEX($G$7:$CL$77,MATCH(T$81&amp;T$84,$C$7:$C$77&amp;$D$7:$D$77,0),MATCH($D91&amp;T$80,$G$6:$CL$6&amp;$G$2:$CL$2,0))=0,"",INDEX($G$7:$CL$77,MATCH(T$81&amp;T$84,$C$7:$C$77&amp;$D$7:$D$77,0),MATCH($D91&amp;T$80,$G$6:$CL$6&amp;$G$2:$CL$2,0)))</f>
        <v>With a profile 3 neighborhood, the expense of constructing vacuum sewer may increase when the development density consists of 1-3 acre lots</v>
      </c>
      <c r="U91" s="99" t="str" cm="1">
        <f t="array" ref="U91">IF(INDEX($G$7:$CL$77,MATCH(U$81&amp;U$84,$C$7:$C$77&amp;$D$7:$D$77,0),MATCH($D91&amp;U$80,$G$6:$CL$6&amp;$G$2:$CL$2,0))=0,"",INDEX($G$7:$CL$77,MATCH(U$81&amp;U$84,$C$7:$C$77&amp;$D$7:$D$77,0),MATCH($D91&amp;U$80,$G$6:$CL$6&amp;$G$2:$CL$2,0)))</f>
        <v>A water table of 5-12 feet deep will increase the cost per lot for the construction of gravity sewer in an area with a development density of 1-3 acre-lots</v>
      </c>
      <c r="V91" s="99" t="str" cm="1">
        <f t="array" ref="V91">IF(INDEX($G$7:$CL$77,MATCH(V$81&amp;V$84,$C$7:$C$77&amp;$D$7:$D$77,0),MATCH($D91&amp;V$80,$G$6:$CL$6&amp;$G$2:$CL$2,0))=0,"",INDEX($G$7:$CL$77,MATCH(V$81&amp;V$84,$C$7:$C$77&amp;$D$7:$D$77,0),MATCH($D91&amp;V$80,$G$6:$CL$6&amp;$G$2:$CL$2,0)))</f>
        <v>An open construction corridor of 0-3 feet wide will cause the construction of gravity sewer to be the least desirable option with a development density of 1-3 acre-lots</v>
      </c>
      <c r="W91" s="99" t="str" cm="1">
        <f t="array" ref="W91">IF(INDEX($G$7:$CL$77,MATCH(W$81&amp;W$84,$C$7:$C$77&amp;$D$7:$D$77,0),MATCH($D91&amp;W$80,$G$6:$CL$6&amp;$G$2:$CL$2,0))=0,"",INDEX($G$7:$CL$77,MATCH(W$81&amp;W$84,$C$7:$C$77&amp;$D$7:$D$77,0),MATCH($D91&amp;W$80,$G$6:$CL$6&amp;$G$2:$CL$2,0)))</f>
        <v>A sand/clay soil will not impact gravity sewer construction in a development density of 1-3 acre-lots</v>
      </c>
      <c r="X91" s="99" t="str" cm="1">
        <f t="array" ref="X91">IF(INDEX($G$7:$CL$77,MATCH(X$81&amp;X$84,$C$7:$C$77&amp;$D$7:$D$77,0),MATCH($D91&amp;X$80,$G$6:$CL$6&amp;$G$2:$CL$2,0))=0,"",INDEX($G$7:$CL$77,MATCH(X$81&amp;X$84,$C$7:$C$77&amp;$D$7:$D$77,0),MATCH($D91&amp;X$80,$G$6:$CL$6&amp;$G$2:$CL$2,0)))</f>
        <v>A depth to hard rock of 4-8 feet will increase the cost per lot when the development density is 1-3 acre-lots</v>
      </c>
      <c r="Y91" s="99" t="str" cm="1">
        <f t="array" ref="Y91">IF(INDEX($G$7:$CL$77,MATCH(Y$81&amp;Y$84,$C$7:$C$77&amp;$D$7:$D$77,0),MATCH($D91&amp;Y$80,$G$6:$CL$6&amp;$G$2:$CL$2,0))=0,"",INDEX($G$7:$CL$77,MATCH(Y$81&amp;Y$84,$C$7:$C$77&amp;$D$7:$D$77,0),MATCH($D91&amp;Y$80,$G$6:$CL$6&amp;$G$2:$CL$2,0)))</f>
        <v>A depth to lime stone of 0-4 feet will increase the cost per lot when the development density is 1-3 acre-lots</v>
      </c>
      <c r="Z91" s="99" t="str" cm="1">
        <f t="array" ref="Z91">IF(INDEX($G$7:$CL$77,MATCH(Z$81&amp;Z$84,$C$7:$C$77&amp;$D$7:$D$77,0),MATCH($D91&amp;Z$80,$G$6:$CL$6&amp;$G$2:$CL$2,0))=0,"",INDEX($G$7:$CL$77,MATCH(Z$81&amp;Z$84,$C$7:$C$77&amp;$D$7:$D$77,0),MATCH($D91&amp;Z$80,$G$6:$CL$6&amp;$G$2:$CL$2,0)))</f>
        <v>Existing gravity sewer in poor conditon will have no additional impact on the installation of gravity sewer when the development density is 1-3 acre-lots</v>
      </c>
      <c r="AA91" s="99" t="str" cm="1">
        <f t="array" ref="AA91">IF(INDEX($G$7:$CL$77,MATCH(AA$81&amp;AA$84,$C$7:$C$77&amp;$D$7:$D$77,0),MATCH($D91&amp;AA$80,$G$6:$CL$6&amp;$G$2:$CL$2,0))=0,"",INDEX($G$7:$CL$77,MATCH(AA$81&amp;AA$84,$C$7:$C$77&amp;$D$7:$D$77,0),MATCH($D91&amp;AA$80,$G$6:$CL$6&amp;$G$2:$CL$2,0)))</f>
        <v/>
      </c>
      <c r="AB91" s="99" t="str" cm="1">
        <f t="array" ref="AB91">IF(INDEX($G$7:$CL$77,MATCH(AB$81&amp;AB$84,$C$7:$C$77&amp;$D$7:$D$77,0),MATCH($D91&amp;AB$80,$G$6:$CL$6&amp;$G$2:$CL$2,0))=0,"",INDEX($G$7:$CL$77,MATCH(AB$81&amp;AB$84,$C$7:$C$77&amp;$D$7:$D$77,0),MATCH($D91&amp;AB$80,$G$6:$CL$6&amp;$G$2:$CL$2,0)))</f>
        <v>With a profile 3 neighborhood, the expense of constructing gravity sewer may increase when the development density consists of 1-3 acre lots</v>
      </c>
      <c r="AD91" s="40" t="str">
        <f t="shared" si="15"/>
        <v>Water table depth will not impact the construction of LPS in any type of development density category. An open corridor of 0-3 feet may be more beneficial for constructing LPS as opposed to gravity sewer, with the selected development density. Sand/clay soil will not impact the installation of LPS when the development density consists of 1-3 acre lots. A depth to hard rock of 4-8 feet will not impact the installation of LPS with a development density consisting of 1-3 acre lots. A depth to lime stone of 0-4 feet will increase the cost per lot for installation of LPS with a development density consisting of 1-3 acre lots. Existing gravity sewer in poor conditon will have no additional impact on the installation of LPS when the development density is 1-3 acre-lots. With a profile 3 neighborhood, the expense of constructing LPS may increase when the development density consists of 1-3 acre lots.</v>
      </c>
      <c r="AE91" s="40" t="str">
        <f t="shared" si="16"/>
        <v>Water table depth will not impact the construction of vacuum sewer in any type of development density category. An open corridor of 0-3 feet may be more beneficial for constructing vacuum sewer as opposed to gravity sewer, with the selected development density. Sand/clay soil will not impact the installation of vacuum sewer when the development density consists of 1-3 acre lots. A depth to hard rock of 4-8 feet may increase the cost per lot for the installation of vacuum sewer with a development density consisting of 1-3 acre lots. A depth to lime stone of 0-4 feet will increase the cost per lot for installation of vacuum sewer with a development density consisting of 1-3 acre lots. Existing gravity sewer in poor conditon will have no additional impact on the installation of vacuum sewer when the development density is 1-3 acre-lots. With a profile 3 neighborhood, the expense of constructing vacuum sewer may increase when the development density consists of 1-3 acre lots.</v>
      </c>
      <c r="AF91" s="40" t="str">
        <f t="shared" si="17"/>
        <v>A water table of 5-12 feet deep will increase the cost per lot for the construction of gravity sewer in an area with a development density of 1-3 acre-lots. An open construction corridor of 0-3 feet wide will cause the construction of gravity sewer to be the least desirable option with a development density of 1-3 acre-lots. A sand/clay soil will not impact gravity sewer construction in a development density of 1-3 acre-lots. A depth to hard rock of 4-8 feet will increase the cost per lot when the development density is 1-3 acre-lots. A depth to lime stone of 0-4 feet will increase the cost per lot when the development density is 1-3 acre-lots. Existing gravity sewer in poor conditon will have no additional impact on the installation of gravity sewer when the development density is 1-3 acre-lots. With a profile 3 neighborhood, the expense of constructing gravity sewer may increase when the development density consists of 1-3 acre lots.</v>
      </c>
    </row>
    <row r="92" spans="3:35" x14ac:dyDescent="0.35">
      <c r="C92" s="99" t="s">
        <v>40</v>
      </c>
      <c r="D92" s="103" t="str">
        <f>$L$84</f>
        <v>Profile 3</v>
      </c>
      <c r="E92" s="102" t="str" cm="1">
        <f t="array" ref="E92">IF(INDEX($G$7:$CL$77,MATCH(E$81&amp;E$84,$C$7:$C$77&amp;$D$7:$D$77,0),MATCH($D92&amp;E$80,$G$6:$CL$6&amp;$G$2:$CL$2,0))=0,"",INDEX($G$7:$CL$77,MATCH(E$81&amp;E$84,$C$7:$C$77&amp;$D$7:$D$77,0),MATCH($D92&amp;E$80,$G$6:$CL$6&amp;$G$2:$CL$2,0)))</f>
        <v>Water table depth will not have an impact on LPS construction in this neighborhood type</v>
      </c>
      <c r="F92" s="99" t="str" cm="1">
        <f t="array" ref="F92">IF(INDEX($G$7:$CL$77,MATCH(F$81&amp;F$84,$C$7:$C$77&amp;$D$7:$D$77,0),MATCH($D92&amp;F$80,$G$6:$CL$6&amp;$G$2:$CL$2,0))=0,"",INDEX($G$7:$CL$77,MATCH(F$81&amp;F$84,$C$7:$C$77&amp;$D$7:$D$77,0),MATCH($D92&amp;F$80,$G$6:$CL$6&amp;$G$2:$CL$2,0)))</f>
        <v>An open corridor of 0-3 feet does not add difficulty in installing LPS in the selected type of neighborhood</v>
      </c>
      <c r="G92" s="99" t="str" cm="1">
        <f t="array" ref="G92">IF(INDEX($G$7:$CL$77,MATCH(G$81&amp;G$84,$C$7:$C$77&amp;$D$7:$D$77,0),MATCH($D92&amp;G$80,$G$6:$CL$6&amp;$G$2:$CL$2,0))=0,"",INDEX($G$7:$CL$77,MATCH(G$81&amp;G$84,$C$7:$C$77&amp;$D$7:$D$77,0),MATCH($D92&amp;G$80,$G$6:$CL$6&amp;$G$2:$CL$2,0)))</f>
        <v>A sand/clay soil type will not have an impact on the construction of LPS in a profile 3 neighborhood</v>
      </c>
      <c r="H92" s="99" t="str" cm="1">
        <f t="array" ref="H92">IF(INDEX($G$7:$CL$77,MATCH(H$81&amp;H$84,$C$7:$C$77&amp;$D$7:$D$77,0),MATCH($D92&amp;H$80,$G$6:$CL$6&amp;$G$2:$CL$2,0))=0,"",INDEX($G$7:$CL$77,MATCH(H$81&amp;H$84,$C$7:$C$77&amp;$D$7:$D$77,0),MATCH($D92&amp;H$80,$G$6:$CL$6&amp;$G$2:$CL$2,0)))</f>
        <v>A depth to hard rock of 4-8 feet will have no impact on the installation of LPS in a profile 3 neighborhood</v>
      </c>
      <c r="I92" s="99" t="str" cm="1">
        <f t="array" ref="I92">IF(INDEX($G$7:$CL$77,MATCH(I$81&amp;I$84,$C$7:$C$77&amp;$D$7:$D$77,0),MATCH($D92&amp;I$80,$G$6:$CL$6&amp;$G$2:$CL$2,0))=0,"",INDEX($G$7:$CL$77,MATCH(I$81&amp;I$84,$C$7:$C$77&amp;$D$7:$D$77,0),MATCH($D92&amp;I$80,$G$6:$CL$6&amp;$G$2:$CL$2,0)))</f>
        <v>A depth to lime stone of 0-4 feet will increase the cost of utilizing LPS in a profile 3 neighborhood</v>
      </c>
      <c r="J92" s="99" t="str" cm="1">
        <f t="array" ref="J92">IF(INDEX($G$7:$CL$77,MATCH(J$81&amp;J$84,$C$7:$C$77&amp;$D$7:$D$77,0),MATCH($D92&amp;J$80,$G$6:$CL$6&amp;$G$2:$CL$2,0))=0,"",INDEX($G$7:$CL$77,MATCH(J$81&amp;J$84,$C$7:$C$77&amp;$D$7:$D$77,0),MATCH($D92&amp;J$80,$G$6:$CL$6&amp;$G$2:$CL$2,0)))</f>
        <v>When the existing gravity sewer is in poor condition, LPS as a replacement may help to avoid additional ROW restoration in a profile 3 neighborhood</v>
      </c>
      <c r="K92" s="99" t="str" cm="1">
        <f t="array" ref="K92">IF(INDEX($G$7:$CL$77,MATCH(K$81&amp;K$84,$C$7:$C$77&amp;$D$7:$D$77,0),MATCH($D92&amp;K$80,$G$6:$CL$6&amp;$G$2:$CL$2,0))=0,"",INDEX($G$7:$CL$77,MATCH(K$81&amp;K$84,$C$7:$C$77&amp;$D$7:$D$77,0),MATCH($D92&amp;K$80,$G$6:$CL$6&amp;$G$2:$CL$2,0)))</f>
        <v>A development density of 1-3 acre lots may increase the cost per lot for construction of LPS in a profile 3 neighborhood</v>
      </c>
      <c r="L92" s="99" t="str" cm="1">
        <f t="array" ref="L92">IF(INDEX($G$7:$CL$77,MATCH(L$81&amp;L$84,$C$7:$C$77&amp;$D$7:$D$77,0),MATCH($D92&amp;L$80,$G$6:$CL$6&amp;$G$2:$CL$2,0))=0,"",INDEX($G$7:$CL$77,MATCH(L$81&amp;L$84,$C$7:$C$77&amp;$D$7:$D$77,0),MATCH($D92&amp;L$80,$G$6:$CL$6&amp;$G$2:$CL$2,0)))</f>
        <v/>
      </c>
      <c r="M92" s="99" t="str" cm="1">
        <f t="array" ref="M92">IF(INDEX($G$7:$CL$77,MATCH(M$81&amp;M$84,$C$7:$C$77&amp;$D$7:$D$77,0),MATCH($D92&amp;M$80,$G$6:$CL$6&amp;$G$2:$CL$2,0))=0,"",INDEX($G$7:$CL$77,MATCH(M$81&amp;M$84,$C$7:$C$77&amp;$D$7:$D$77,0),MATCH($D92&amp;M$80,$G$6:$CL$6&amp;$G$2:$CL$2,0)))</f>
        <v>Water table depth will not have an impact on vacuum sewer construction in this neighborhood type</v>
      </c>
      <c r="N92" s="99" t="str" cm="1">
        <f t="array" ref="N92">IF(INDEX($G$7:$CL$77,MATCH(N$81&amp;N$84,$C$7:$C$77&amp;$D$7:$D$77,0),MATCH($D92&amp;N$80,$G$6:$CL$6&amp;$G$2:$CL$2,0))=0,"",INDEX($G$7:$CL$77,MATCH(N$81&amp;N$84,$C$7:$C$77&amp;$D$7:$D$77,0),MATCH($D92&amp;N$80,$G$6:$CL$6&amp;$G$2:$CL$2,0)))</f>
        <v>An open corridor of 0-3 feet does not add difficulty in installing vacuum sewer in the selected type of neighborhood</v>
      </c>
      <c r="O92" s="99" t="str" cm="1">
        <f t="array" ref="O92">IF(INDEX($G$7:$CL$77,MATCH(O$81&amp;O$84,$C$7:$C$77&amp;$D$7:$D$77,0),MATCH($D92&amp;O$80,$G$6:$CL$6&amp;$G$2:$CL$2,0))=0,"",INDEX($G$7:$CL$77,MATCH(O$81&amp;O$84,$C$7:$C$77&amp;$D$7:$D$77,0),MATCH($D92&amp;O$80,$G$6:$CL$6&amp;$G$2:$CL$2,0)))</f>
        <v>A sand/clay soil type will not have an impact on the construction of vacuum sewer in a profile 3 neighborhood</v>
      </c>
      <c r="P92" s="99" t="str" cm="1">
        <f t="array" ref="P92">IF(INDEX($G$7:$CL$77,MATCH(P$81&amp;P$84,$C$7:$C$77&amp;$D$7:$D$77,0),MATCH($D92&amp;P$80,$G$6:$CL$6&amp;$G$2:$CL$2,0))=0,"",INDEX($G$7:$CL$77,MATCH(P$81&amp;P$84,$C$7:$C$77&amp;$D$7:$D$77,0),MATCH($D92&amp;P$80,$G$6:$CL$6&amp;$G$2:$CL$2,0)))</f>
        <v>A depth to hard rock of 4-8 feet will have no impact on the installation of vacuum sewer in a profile 3 neighborhood</v>
      </c>
      <c r="Q92" s="99" t="str" cm="1">
        <f t="array" ref="Q92">IF(INDEX($G$7:$CL$77,MATCH(Q$81&amp;Q$84,$C$7:$C$77&amp;$D$7:$D$77,0),MATCH($D92&amp;Q$80,$G$6:$CL$6&amp;$G$2:$CL$2,0))=0,"",INDEX($G$7:$CL$77,MATCH(Q$81&amp;Q$84,$C$7:$C$77&amp;$D$7:$D$77,0),MATCH($D92&amp;Q$80,$G$6:$CL$6&amp;$G$2:$CL$2,0)))</f>
        <v>A depth to lime stone of 0-4 feet will increase the cost of utilizing vacuum sewer in a profile 3 neighborhood</v>
      </c>
      <c r="R92" s="99" t="str" cm="1">
        <f t="array" ref="R92">IF(INDEX($G$7:$CL$77,MATCH(R$81&amp;R$84,$C$7:$C$77&amp;$D$7:$D$77,0),MATCH($D92&amp;R$80,$G$6:$CL$6&amp;$G$2:$CL$2,0))=0,"",INDEX($G$7:$CL$77,MATCH(R$81&amp;R$84,$C$7:$C$77&amp;$D$7:$D$77,0),MATCH($D92&amp;R$80,$G$6:$CL$6&amp;$G$2:$CL$2,0)))</f>
        <v>When the existing gravity sewer is in poor condition, vacuum sewer as a replacement may help to avoid additional ROW restoration in a profile 3 neighborhood</v>
      </c>
      <c r="S92" s="99" t="str" cm="1">
        <f t="array" ref="S92">IF(INDEX($G$7:$CL$77,MATCH(S$81&amp;S$84,$C$7:$C$77&amp;$D$7:$D$77,0),MATCH($D92&amp;S$80,$G$6:$CL$6&amp;$G$2:$CL$2,0))=0,"",INDEX($G$7:$CL$77,MATCH(S$81&amp;S$84,$C$7:$C$77&amp;$D$7:$D$77,0),MATCH($D92&amp;S$80,$G$6:$CL$6&amp;$G$2:$CL$2,0)))</f>
        <v>A development density of 1-3 acre lots may increase the cost per lot for construction of vacuum sewer in a profile 3 neighborhood</v>
      </c>
      <c r="T92" s="99" t="str" cm="1">
        <f t="array" ref="T92">IF(INDEX($G$7:$CL$77,MATCH(T$81&amp;T$84,$C$7:$C$77&amp;$D$7:$D$77,0),MATCH($D92&amp;T$80,$G$6:$CL$6&amp;$G$2:$CL$2,0))=0,"",INDEX($G$7:$CL$77,MATCH(T$81&amp;T$84,$C$7:$C$77&amp;$D$7:$D$77,0),MATCH($D92&amp;T$80,$G$6:$CL$6&amp;$G$2:$CL$2,0)))</f>
        <v/>
      </c>
      <c r="U92" s="99" t="str" cm="1">
        <f t="array" ref="U92">IF(INDEX($G$7:$CL$77,MATCH(U$81&amp;U$84,$C$7:$C$77&amp;$D$7:$D$77,0),MATCH($D92&amp;U$80,$G$6:$CL$6&amp;$G$2:$CL$2,0))=0,"",INDEX($G$7:$CL$77,MATCH(U$81&amp;U$84,$C$7:$C$77&amp;$D$7:$D$77,0),MATCH($D92&amp;U$80,$G$6:$CL$6&amp;$G$2:$CL$2,0)))</f>
        <v>Water table depth will not have an impact on gravity sewer installation, regardless of the neighborhood characteristic</v>
      </c>
      <c r="V92" s="99" t="str" cm="1">
        <f t="array" ref="V92">IF(INDEX($G$7:$CL$77,MATCH(V$81&amp;V$84,$C$7:$C$77&amp;$D$7:$D$77,0),MATCH($D92&amp;V$80,$G$6:$CL$6&amp;$G$2:$CL$2,0))=0,"",INDEX($G$7:$CL$77,MATCH(V$81&amp;V$84,$C$7:$C$77&amp;$D$7:$D$77,0),MATCH($D92&amp;V$80,$G$6:$CL$6&amp;$G$2:$CL$2,0)))</f>
        <v>An open construction corridor of 0-3 feet may make the installation of gravity sewer more expensive in a profile 3 neighborhood</v>
      </c>
      <c r="W92" s="99" t="str" cm="1">
        <f t="array" ref="W92">IF(INDEX($G$7:$CL$77,MATCH(W$81&amp;W$84,$C$7:$C$77&amp;$D$7:$D$77,0),MATCH($D92&amp;W$80,$G$6:$CL$6&amp;$G$2:$CL$2,0))=0,"",INDEX($G$7:$CL$77,MATCH(W$81&amp;W$84,$C$7:$C$77&amp;$D$7:$D$77,0),MATCH($D92&amp;W$80,$G$6:$CL$6&amp;$G$2:$CL$2,0)))</f>
        <v>A sand/clay soil type will not have an impact on the installation of gravity sewer in a profile 3 neighborhood</v>
      </c>
      <c r="X92" s="99" t="str" cm="1">
        <f t="array" ref="X92">IF(INDEX($G$7:$CL$77,MATCH(X$81&amp;X$84,$C$7:$C$77&amp;$D$7:$D$77,0),MATCH($D92&amp;X$80,$G$6:$CL$6&amp;$G$2:$CL$2,0))=0,"",INDEX($G$7:$CL$77,MATCH(X$81&amp;X$84,$C$7:$C$77&amp;$D$7:$D$77,0),MATCH($D92&amp;X$80,$G$6:$CL$6&amp;$G$2:$CL$2,0)))</f>
        <v>A hard rock depth of 0-4 feet may increase the cost of gravity sewer construction in a profile 3 neighborhood</v>
      </c>
      <c r="Y92" s="99" t="str" cm="1">
        <f t="array" ref="Y92">IF(INDEX($G$7:$CL$77,MATCH(Y$81&amp;Y$84,$C$7:$C$77&amp;$D$7:$D$77,0),MATCH($D92&amp;Y$80,$G$6:$CL$6&amp;$G$2:$CL$2,0))=0,"",INDEX($G$7:$CL$77,MATCH(Y$81&amp;Y$84,$C$7:$C$77&amp;$D$7:$D$77,0),MATCH($D92&amp;Y$80,$G$6:$CL$6&amp;$G$2:$CL$2,0)))</f>
        <v>A lime stone depth of 0-4 feet will increase the cost of gravity sewer construction in a profile 3 neighborhood</v>
      </c>
      <c r="Z92" s="99" t="str" cm="1">
        <f t="array" ref="Z92">IF(INDEX($G$7:$CL$77,MATCH(Z$81&amp;Z$84,$C$7:$C$77&amp;$D$7:$D$77,0),MATCH($D92&amp;Z$80,$G$6:$CL$6&amp;$G$2:$CL$2,0))=0,"",INDEX($G$7:$CL$77,MATCH(Z$81&amp;Z$84,$C$7:$C$77&amp;$D$7:$D$77,0),MATCH($D92&amp;Z$80,$G$6:$CL$6&amp;$G$2:$CL$2,0)))</f>
        <v>If the existing gravity sewer is in poor condition, utilizing gravity sewer as a replacement may be less desirable in a profile 3 neighborhood</v>
      </c>
      <c r="AA92" s="99" t="str" cm="1">
        <f t="array" ref="AA92">IF(INDEX($G$7:$CL$77,MATCH(AA$81&amp;AA$84,$C$7:$C$77&amp;$D$7:$D$77,0),MATCH($D92&amp;AA$80,$G$6:$CL$6&amp;$G$2:$CL$2,0))=0,"",INDEX($G$7:$CL$77,MATCH(AA$81&amp;AA$84,$C$7:$C$77&amp;$D$7:$D$77,0),MATCH($D92&amp;AA$80,$G$6:$CL$6&amp;$G$2:$CL$2,0)))</f>
        <v>A development density of 1-3 acre lots may increase the cost per lot for construction of gravity sewer in a profile 3 neighborhood</v>
      </c>
      <c r="AB92" s="99" t="str" cm="1">
        <f t="array" ref="AB92">IF(INDEX($G$7:$CL$77,MATCH(AB$81&amp;AB$84,$C$7:$C$77&amp;$D$7:$D$77,0),MATCH($D92&amp;AB$80,$G$6:$CL$6&amp;$G$2:$CL$2,0))=0,"",INDEX($G$7:$CL$77,MATCH(AB$81&amp;AB$84,$C$7:$C$77&amp;$D$7:$D$77,0),MATCH($D92&amp;AB$80,$G$6:$CL$6&amp;$G$2:$CL$2,0)))</f>
        <v/>
      </c>
      <c r="AD92" s="40" t="str">
        <f t="shared" si="15"/>
        <v>Water table depth will not have an impact on LPS construction in this neighborhood type. An open corridor of 0-3 feet does not add difficulty in installing LPS in the selected type of neighborhood. A sand/clay soil type will not have an impact on the construction of LPS in a profile 3 neighborhood. A depth to hard rock of 4-8 feet will have no impact on the installation of LPS in a profile 3 neighborhood. A depth to lime stone of 0-4 feet will increase the cost of utilizing LPS in a profile 3 neighborhood. When the existing gravity sewer is in poor condition, LPS as a replacement may help to avoid additional ROW restoration in a profile 3 neighborhood. A development density of 1-3 acre lots may increase the cost per lot for construction of LPS in a profile 3 neighborhood.</v>
      </c>
      <c r="AE92" s="40" t="str">
        <f t="shared" si="16"/>
        <v>Water table depth will not have an impact on vacuum sewer construction in this neighborhood type. An open corridor of 0-3 feet does not add difficulty in installing vacuum sewer in the selected type of neighborhood. A sand/clay soil type will not have an impact on the construction of vacuum sewer in a profile 3 neighborhood. A depth to hard rock of 4-8 feet will have no impact on the installation of vacuum sewer in a profile 3 neighborhood. A depth to lime stone of 0-4 feet will increase the cost of utilizing vacuum sewer in a profile 3 neighborhood. When the existing gravity sewer is in poor condition, vacuum sewer as a replacement may help to avoid additional ROW restoration in a profile 3 neighborhood. A development density of 1-3 acre lots may increase the cost per lot for construction of vacuum sewer in a profile 3 neighborhood.</v>
      </c>
      <c r="AF92" s="40" t="str">
        <f t="shared" si="17"/>
        <v>Water table depth will not have an impact on gravity sewer installation, regardless of the neighborhood characteristic. An open construction corridor of 0-3 feet may make the installation of gravity sewer more expensive in a profile 3 neighborhood. A sand/clay soil type will not have an impact on the installation of gravity sewer in a profile 3 neighborhood. A hard rock depth of 0-4 feet may increase the cost of gravity sewer construction in a profile 3 neighborhood. A lime stone depth of 0-4 feet will increase the cost of gravity sewer construction in a profile 3 neighborhood. If the existing gravity sewer is in poor condition, utilizing gravity sewer as a replacement may be less desirable in a profile 3 neighborhood. A development density of 1-3 acre lots may increase the cost per lot for construction of gravity sewer in a profile 3 neighborhood.</v>
      </c>
    </row>
    <row r="93" spans="3:35" x14ac:dyDescent="0.35">
      <c r="C93" s="99"/>
      <c r="D93" s="102"/>
      <c r="E93" s="99"/>
      <c r="F93" s="99"/>
      <c r="G93" s="99"/>
      <c r="H93" s="99"/>
      <c r="I93" s="99"/>
      <c r="J93" s="99"/>
      <c r="K93" s="99"/>
      <c r="L93" s="99"/>
      <c r="M93" s="99"/>
      <c r="N93" s="99"/>
      <c r="O93" s="99"/>
      <c r="P93" s="99"/>
      <c r="Q93" s="99"/>
      <c r="R93" s="99"/>
      <c r="S93" s="99"/>
      <c r="T93" s="99"/>
      <c r="U93" s="99"/>
      <c r="V93" s="99"/>
      <c r="W93" s="99"/>
      <c r="X93" s="99"/>
      <c r="Y93" s="99"/>
      <c r="Z93" s="99"/>
      <c r="AA93" s="99"/>
      <c r="AB93" s="99"/>
    </row>
    <row r="94" spans="3:35" x14ac:dyDescent="0.35">
      <c r="C94" s="99"/>
      <c r="D94" s="102"/>
      <c r="E94" s="99"/>
      <c r="F94" s="99"/>
      <c r="G94" s="99"/>
      <c r="H94" s="99"/>
      <c r="I94" s="99"/>
      <c r="J94" s="99"/>
      <c r="K94" s="99"/>
      <c r="L94" s="99"/>
      <c r="M94" s="99"/>
      <c r="N94" s="99"/>
      <c r="O94" s="99"/>
      <c r="P94" s="99"/>
      <c r="Q94" s="99"/>
      <c r="R94" s="99"/>
      <c r="S94" s="99"/>
      <c r="T94" s="99"/>
      <c r="U94" s="99"/>
      <c r="V94" s="99"/>
      <c r="W94" s="99"/>
      <c r="X94" s="99"/>
      <c r="Y94" s="99"/>
      <c r="Z94" s="99"/>
      <c r="AA94" s="99"/>
      <c r="AB94" s="99"/>
    </row>
    <row r="95" spans="3:35" x14ac:dyDescent="0.35">
      <c r="C95" s="99" t="s">
        <v>7</v>
      </c>
      <c r="D95" s="102" t="str">
        <f>$E$84</f>
        <v>5-12</v>
      </c>
      <c r="E95" s="102" t="str">
        <f t="array" ref="E95">INDEX($G$46:$G$75,MATCH(C95&amp;D95,$C$46:$C$75&amp;$F$46:$F$75,0))</f>
        <v>The user input indicates that the water table in the project area is at a depth between 5 and 12 feet below the ground surface. At this depth there will be no effect on the construction of low-pressure systems or vacuum systems. The water table at this depth will however affect the construction costs and efforts associated with gravity sewer systems. Dewatering will be required to install a gravity sewer system. The unit price of both gravity sewer and manholes should be adjusted to reflect the dewatering effort. Alternatively, the user may elect to include a separate line item for dewatering.
It should also be noted that the presence of groundwater at this depth may affect the requirement to add stabilized material at the bottom of the construction ditch to successfully bed the sewer lines. The user should adjust the unit prices for the various lines to include bedding depending on the circumstances in the project area.</v>
      </c>
      <c r="F95" s="99"/>
      <c r="G95" s="99"/>
      <c r="H95" s="99"/>
      <c r="I95" s="99"/>
      <c r="J95" s="99"/>
      <c r="K95" s="99"/>
      <c r="L95" s="99"/>
      <c r="M95" s="99"/>
      <c r="N95" s="99"/>
      <c r="O95" s="99"/>
      <c r="P95" s="99"/>
      <c r="Q95" s="99"/>
      <c r="R95" s="99"/>
      <c r="S95" s="99"/>
      <c r="T95" s="99"/>
      <c r="U95" s="99"/>
      <c r="V95" s="99"/>
      <c r="W95" s="99"/>
      <c r="X95" s="99"/>
      <c r="Y95" s="99"/>
      <c r="Z95" s="99"/>
      <c r="AA95" s="99"/>
      <c r="AB95" s="99"/>
    </row>
    <row r="96" spans="3:35" x14ac:dyDescent="0.35">
      <c r="C96" s="99" t="s">
        <v>14</v>
      </c>
      <c r="D96" s="102" t="str">
        <f>$F$84</f>
        <v>0-3</v>
      </c>
      <c r="E96" s="102" t="str">
        <f t="array" ref="E96">INDEX($G$46:$G$75,MATCH(C96&amp;D96,$C$46:$C$75&amp;$F$46:$F$75,0))</f>
        <v>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v>
      </c>
      <c r="F96" s="99"/>
      <c r="G96" s="99"/>
      <c r="H96" s="99"/>
      <c r="I96" s="99"/>
      <c r="J96" s="99"/>
      <c r="K96" s="99"/>
      <c r="L96" s="99"/>
      <c r="M96" s="99"/>
      <c r="N96" s="99"/>
      <c r="O96" s="99"/>
      <c r="P96" s="99"/>
      <c r="Q96" s="99"/>
      <c r="R96" s="99"/>
      <c r="S96" s="99"/>
      <c r="T96" s="99"/>
      <c r="U96" s="99"/>
      <c r="V96" s="99"/>
      <c r="W96" s="99"/>
      <c r="X96" s="99"/>
      <c r="Y96" s="99"/>
      <c r="Z96" s="99"/>
      <c r="AA96" s="99"/>
      <c r="AB96" s="99"/>
    </row>
    <row r="97" spans="2:33" x14ac:dyDescent="0.35">
      <c r="C97" s="99" t="s">
        <v>15</v>
      </c>
      <c r="D97" s="102" t="str">
        <f>$G$84</f>
        <v>Sand/Clay</v>
      </c>
      <c r="E97" s="102" t="str">
        <f t="array" ref="E97">INDEX($G$46:$G$75,MATCH(C97&amp;D97,$C$46:$C$75&amp;$F$46:$F$75,0))</f>
        <v>Gravity Systems - The construction cost of gravity systems will not be affected relative to normal construction cost. A sand-clay type soil is the ideal soil for the construction of deeper and wider trenches required to construct gravity sewer systems. Due to the depth of gravity sewers trench boxes will still be required. The requirement for trench boxes results in the cost of the gravity sewer line installation being significantly more expensive than low-pressure or vacuum systems.
Low-pressure Systems - The construction cost of low-pressure systems in sand-clay soil types will not be affected relative to normal construction costs. A sand clay soil type is ideal for the construction of the trenches required to construct low-pressure systems. A sand clay soil type requires very little additional stabilization to maintain an open trench for the construction of this type of system. In most cases a trench box is not required.
Vacuum Systems - The construction cost of vacuum systems and sand clay soil types will not be affected relative to normal construction costs. A sand clay soil type is ideal for the construction of the trenches required to construct a vacuum sewer system. A sand clay soil type requires very little additional stabilization to maintain an open trench for the construction of this type of system. In most cases a trench box is not required.</v>
      </c>
      <c r="F97" s="99"/>
      <c r="G97" s="99"/>
      <c r="H97" s="99"/>
      <c r="I97" s="99"/>
      <c r="J97" s="99"/>
      <c r="K97" s="99"/>
      <c r="L97" s="99"/>
      <c r="M97" s="99"/>
      <c r="N97" s="99"/>
      <c r="O97" s="99"/>
      <c r="P97" s="99"/>
      <c r="Q97" s="99"/>
      <c r="R97" s="99"/>
      <c r="S97" s="99"/>
      <c r="T97" s="99"/>
      <c r="U97" s="99"/>
      <c r="V97" s="99"/>
      <c r="W97" s="99"/>
      <c r="X97" s="99"/>
      <c r="Y97" s="99"/>
      <c r="Z97" s="99"/>
      <c r="AA97" s="99"/>
      <c r="AB97" s="99"/>
    </row>
    <row r="98" spans="2:33" x14ac:dyDescent="0.35">
      <c r="C98" s="99" t="s">
        <v>32</v>
      </c>
      <c r="D98" s="102" t="str">
        <f>$H$84</f>
        <v>4-8</v>
      </c>
      <c r="E98" s="102" t="str">
        <f t="array" ref="E98">INDEX($G$46:$G$75,MATCH(C98&amp;D98,$C$46:$C$75&amp;$F$46:$F$75,0))</f>
        <v>Based on your input of depth to hard rock of 4-8 feet, low-pressure and vaccum sewer systems should not have any issue at nominal depths. Gravity systems will encounter significant construction issues.</v>
      </c>
      <c r="F98" s="99"/>
      <c r="G98" s="99"/>
      <c r="H98" s="99"/>
      <c r="I98" s="99"/>
      <c r="J98" s="99"/>
      <c r="K98" s="99"/>
      <c r="L98" s="99"/>
      <c r="M98" s="99"/>
      <c r="N98" s="99"/>
      <c r="O98" s="99"/>
      <c r="P98" s="99"/>
      <c r="Q98" s="99"/>
      <c r="R98" s="99"/>
      <c r="S98" s="99"/>
      <c r="T98" s="99"/>
      <c r="U98" s="99"/>
      <c r="V98" s="99"/>
      <c r="W98" s="99"/>
      <c r="X98" s="99"/>
      <c r="Y98" s="99"/>
      <c r="Z98" s="99"/>
      <c r="AA98" s="99"/>
      <c r="AB98" s="99"/>
    </row>
    <row r="99" spans="2:33" x14ac:dyDescent="0.35">
      <c r="C99" s="99" t="s">
        <v>34</v>
      </c>
      <c r="D99" s="102" t="str">
        <f>$I$84</f>
        <v>0-4</v>
      </c>
      <c r="E99" s="102" t="str">
        <f t="array" ref="E99">INDEX($G$46:$G$75,MATCH(C99&amp;D99,$C$46:$C$75&amp;$F$46:$F$75,0))</f>
        <v>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v>
      </c>
      <c r="F99" s="99"/>
      <c r="G99" s="99"/>
      <c r="H99" s="99"/>
      <c r="I99" s="99"/>
      <c r="J99" s="99"/>
      <c r="K99" s="99"/>
      <c r="L99" s="99"/>
      <c r="M99" s="99"/>
      <c r="N99" s="99"/>
      <c r="O99" s="99"/>
      <c r="P99" s="99"/>
      <c r="Q99" s="99"/>
      <c r="R99" s="99"/>
      <c r="S99" s="99"/>
      <c r="T99" s="99"/>
      <c r="U99" s="99"/>
      <c r="V99" s="99"/>
      <c r="W99" s="99"/>
      <c r="X99" s="99"/>
      <c r="Y99" s="99"/>
      <c r="Z99" s="99"/>
      <c r="AA99" s="99"/>
      <c r="AB99" s="99"/>
    </row>
    <row r="100" spans="2:33" x14ac:dyDescent="0.35">
      <c r="C100" s="99" t="s">
        <v>38</v>
      </c>
      <c r="D100" s="102" t="str">
        <f>$J$84</f>
        <v>Poor</v>
      </c>
      <c r="E100" s="102" t="str">
        <f t="array" ref="E100">INDEX($G$46:$G$75,MATCH(C100&amp;D100,$C$46:$C$75&amp;$F$46:$F$75,0))</f>
        <v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v>
      </c>
      <c r="F100" s="99"/>
      <c r="G100" s="99"/>
      <c r="H100" s="99"/>
      <c r="I100" s="99"/>
      <c r="J100" s="99"/>
      <c r="K100" s="99"/>
      <c r="L100" s="99"/>
      <c r="M100" s="99"/>
      <c r="N100" s="99"/>
      <c r="O100" s="99"/>
      <c r="P100" s="99"/>
      <c r="Q100" s="99"/>
      <c r="R100" s="99"/>
      <c r="S100" s="99"/>
      <c r="T100" s="99"/>
      <c r="U100" s="99"/>
      <c r="V100" s="99"/>
      <c r="W100" s="99"/>
      <c r="X100" s="99"/>
      <c r="Y100" s="99"/>
      <c r="Z100" s="99"/>
      <c r="AA100" s="99"/>
      <c r="AB100" s="99"/>
    </row>
    <row r="101" spans="2:33" x14ac:dyDescent="0.35">
      <c r="C101" s="99" t="s">
        <v>37</v>
      </c>
      <c r="D101" s="102" t="str">
        <f>$K$84</f>
        <v>1.00-3.00 Acre Lot</v>
      </c>
      <c r="E101" s="102" t="str">
        <f t="array" ref="E101">INDEX($G$46:$G$75,MATCH(C101&amp;D101,$C$46:$C$75&amp;$F$46:$F$75,0))</f>
        <v>In project areas where the lot sizes are between 1 acre and 3 acres, low-pressure systems will be significantly less expensive than gravity systems or vacuum sewer systems. The cost of gravity systems will be increased due to the additional depth of sewer that must be installed to serve each 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of smaller or more numerous vacuum stations than would otherwise be required.</v>
      </c>
      <c r="F101" s="99"/>
      <c r="G101" s="99"/>
      <c r="H101" s="99"/>
      <c r="I101" s="99"/>
      <c r="J101" s="99"/>
      <c r="K101" s="99"/>
      <c r="L101" s="99"/>
      <c r="M101" s="99"/>
      <c r="N101" s="99"/>
      <c r="O101" s="99"/>
      <c r="P101" s="99"/>
      <c r="Q101" s="99"/>
      <c r="R101" s="99"/>
      <c r="S101" s="99"/>
      <c r="T101" s="99"/>
      <c r="U101" s="99"/>
      <c r="V101" s="99"/>
      <c r="W101" s="99"/>
      <c r="X101" s="99"/>
      <c r="Y101" s="99"/>
      <c r="Z101" s="99"/>
      <c r="AA101" s="99"/>
      <c r="AB101" s="99"/>
    </row>
    <row r="102" spans="2:33" ht="15" thickBot="1" x14ac:dyDescent="0.4">
      <c r="C102" s="99" t="s">
        <v>40</v>
      </c>
      <c r="D102" s="103" t="str">
        <f>$L$84</f>
        <v>Profile 3</v>
      </c>
      <c r="E102" s="102" t="str">
        <f t="array" ref="E102">INDEX($G$46:$G$75,MATCH(C102&amp;D102,$C$46:$C$75&amp;$F$46:$F$75,0))</f>
        <v>Where the characteristics of the project area neighborhoods fall under profile 3 the average cost of gravity, low-pressure, and vacuum systems may be affected. In these areas it is generally more expensive to construct the connection between the main line and the house. In the case of gravity sewer systems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than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In profile three neighborhoods the user must carefully review the condition of yards to determine the relative construction cost of each alternative. For this profile, the characteristics of private property vary wildly depending on the geographical location in the state.</v>
      </c>
      <c r="F102" s="99"/>
      <c r="G102" s="99"/>
      <c r="H102" s="99"/>
      <c r="I102" s="99"/>
      <c r="J102" s="99"/>
      <c r="K102" s="99"/>
      <c r="L102" s="99"/>
      <c r="M102" s="99"/>
      <c r="N102" s="99"/>
      <c r="O102" s="99"/>
      <c r="P102" s="99"/>
      <c r="Q102" s="99"/>
      <c r="R102" s="99"/>
      <c r="S102" s="99"/>
      <c r="T102" s="99"/>
      <c r="U102" s="99"/>
      <c r="V102" s="99"/>
      <c r="W102" s="99"/>
      <c r="X102" s="99"/>
      <c r="Y102" s="99"/>
      <c r="Z102" s="99"/>
      <c r="AA102" s="99"/>
      <c r="AB102" s="99"/>
    </row>
    <row r="103" spans="2:33" x14ac:dyDescent="0.35">
      <c r="B103" s="40" t="s">
        <v>150</v>
      </c>
      <c r="C103" s="109" t="s">
        <v>116</v>
      </c>
      <c r="D103" s="110" t="str">
        <f>Model!$E$40</f>
        <v>No, we don’t believe that will be an issue.</v>
      </c>
      <c r="E103" s="40" t="str">
        <f t="array" ref="E103">INDEX($G$35:$G$44,MATCH(C103&amp;D103,$C$35:$C$44&amp;$F$35:$F$44,0))</f>
        <v xml:space="preserve">Congratulations, you are in a better position than other utilities. However, if you still need assistance you can reach out to your FRWA contact or circuit writer. </v>
      </c>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t="str">
        <f t="shared" si="16"/>
        <v>.</v>
      </c>
      <c r="AF103" s="110" t="str">
        <f t="shared" si="17"/>
        <v>.</v>
      </c>
      <c r="AG103" s="111" t="str">
        <f>_xlfn.TEXTJOIN(". ",TRUE,E103:L103)</f>
        <v xml:space="preserve">Congratulations, you are in a better position than other utilities. However, if you still need assistance you can reach out to your FRWA contact or circuit writer. </v>
      </c>
    </row>
    <row r="104" spans="2:33" x14ac:dyDescent="0.35">
      <c r="B104" s="40" t="s">
        <v>150</v>
      </c>
      <c r="C104" s="112" t="s">
        <v>117</v>
      </c>
      <c r="D104" s="40" t="str">
        <f>Model!$E$43</f>
        <v>Support the selection of an alternative wastewater collection system.</v>
      </c>
      <c r="E104" s="40" t="str" cm="1">
        <f t="array" ref="E104">INDEX($G$35:$G$44,MATCH(C104&amp;D104,$C$35:$C$44&amp;$F$35:$F$44,0))</f>
        <v xml:space="preserve">Congratulations, you are in a better position than other utilities. However, if you still need assistance you can reach out to your FRWA contact or circuit writer. </v>
      </c>
      <c r="AE104" s="40" t="str">
        <f t="shared" si="16"/>
        <v>.</v>
      </c>
      <c r="AF104" s="40" t="str">
        <f t="shared" si="17"/>
        <v>.</v>
      </c>
      <c r="AG104" s="113" t="str">
        <f t="shared" ref="AG104:AG105" si="18">_xlfn.TEXTJOIN(". ",TRUE,E104:L104)</f>
        <v xml:space="preserve">Congratulations, you are in a better position than other utilities. However, if you still need assistance you can reach out to your FRWA contact or circuit writer. </v>
      </c>
    </row>
    <row r="105" spans="2:33" ht="15" thickBot="1" x14ac:dyDescent="0.4">
      <c r="B105" s="40" t="s">
        <v>150</v>
      </c>
      <c r="C105" s="114" t="s">
        <v>118</v>
      </c>
      <c r="D105" s="115" t="str">
        <f>Model!$E$46</f>
        <v>Support the selection of an alternative wastewater collection system.</v>
      </c>
      <c r="E105" s="40" t="str" cm="1">
        <f t="array" ref="E105">INDEX($G$35:$G$44,MATCH(C105&amp;D105,$C$35:$C$44&amp;$F$35:$F$44,0))</f>
        <v xml:space="preserve">Congratulations, you are in a better position than other utilities. However, if you still need assistance you can reach out to your FRWA contact or circuit writer. </v>
      </c>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t="str">
        <f t="shared" si="16"/>
        <v>.</v>
      </c>
      <c r="AF105" s="115" t="str">
        <f t="shared" si="17"/>
        <v>.</v>
      </c>
      <c r="AG105" s="116" t="str">
        <f t="shared" si="18"/>
        <v xml:space="preserve">Congratulations, you are in a better position than other utilities. However, if you still need assistance you can reach out to your FRWA contact or circuit writer. </v>
      </c>
    </row>
    <row r="106" spans="2:33" x14ac:dyDescent="0.35">
      <c r="E106" s="117"/>
    </row>
    <row r="107" spans="2:33" x14ac:dyDescent="0.35">
      <c r="E107" s="117"/>
    </row>
    <row r="108" spans="2:33" x14ac:dyDescent="0.35">
      <c r="E108" s="117"/>
    </row>
  </sheetData>
  <sheetProtection algorithmName="SHA-512" hashValue="UIPwpkiwgyT4cu6PxlJvHXU8JXeyxp8ybe965MkgOd8KSIa1k47G/4VOY+BfbEYfLdVjJGCktRDBf2xs4vjMbA==" saltValue="1T0+6RvxLJyk5aCiBlDEqw==" spinCount="100000" sheet="1" objects="1" scenarios="1" selectLockedCells="1" selectUnlockedCells="1"/>
  <phoneticPr fontId="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E61E-9477-47BF-A762-8BF7EFF30CB0}">
  <sheetPr codeName="Sheet4"/>
  <dimension ref="A1:K135"/>
  <sheetViews>
    <sheetView tabSelected="1" zoomScaleNormal="100" workbookViewId="0">
      <pane xSplit="3" ySplit="5" topLeftCell="D6" activePane="bottomRight" state="frozen"/>
      <selection pane="topRight" activeCell="D1" sqref="D1"/>
      <selection pane="bottomLeft" activeCell="A4" sqref="A4"/>
      <selection pane="bottomRight" activeCell="D1" sqref="D1:H1"/>
    </sheetView>
  </sheetViews>
  <sheetFormatPr defaultColWidth="0" defaultRowHeight="14.5" zeroHeight="1" x14ac:dyDescent="0.35"/>
  <cols>
    <col min="1" max="1" width="3.453125" hidden="1" customWidth="1"/>
    <col min="2" max="2" width="3.6328125" hidden="1" customWidth="1"/>
    <col min="3" max="3" width="5.1796875" hidden="1" customWidth="1"/>
    <col min="4" max="4" width="13.7265625" customWidth="1"/>
    <col min="5" max="5" width="21" customWidth="1"/>
    <col min="6" max="6" width="17" customWidth="1"/>
    <col min="7" max="7" width="30.81640625" customWidth="1"/>
    <col min="8" max="8" width="17.7265625" customWidth="1"/>
    <col min="9" max="9" width="2.36328125" hidden="1" customWidth="1"/>
    <col min="10" max="10" width="13.90625" hidden="1" customWidth="1"/>
    <col min="11" max="11" width="47.90625" hidden="1" customWidth="1"/>
    <col min="12" max="16384" width="8.7265625" hidden="1"/>
  </cols>
  <sheetData>
    <row r="1" spans="4:11" ht="38" customHeight="1" x14ac:dyDescent="0.35">
      <c r="D1" s="203" t="s">
        <v>1854</v>
      </c>
      <c r="E1" s="203"/>
      <c r="F1" s="203"/>
      <c r="G1" s="203"/>
      <c r="H1" s="203"/>
    </row>
    <row r="2" spans="4:11" ht="12" customHeight="1" x14ac:dyDescent="0.35">
      <c r="D2" s="191" t="s">
        <v>1855</v>
      </c>
      <c r="E2" s="191"/>
      <c r="F2" s="191"/>
      <c r="G2" s="191"/>
      <c r="H2" s="191"/>
    </row>
    <row r="3" spans="4:11" s="7" customFormat="1" ht="18" customHeight="1" x14ac:dyDescent="0.35">
      <c r="D3" s="159" t="s">
        <v>99</v>
      </c>
      <c r="E3" s="159"/>
      <c r="F3" s="159"/>
      <c r="G3" s="159"/>
      <c r="H3" s="159"/>
    </row>
    <row r="4" spans="4:11" ht="16" customHeight="1" x14ac:dyDescent="0.35">
      <c r="D4" s="43" t="s">
        <v>66</v>
      </c>
      <c r="E4" s="174" t="str">
        <f>IF(Model!K10="","",Model!K10)</f>
        <v/>
      </c>
      <c r="F4" s="174"/>
      <c r="G4" s="43" t="s">
        <v>69</v>
      </c>
      <c r="H4" s="39" t="str">
        <f>IF(Model!K11="","",Model!K11)</f>
        <v/>
      </c>
    </row>
    <row r="5" spans="4:11" ht="35" customHeight="1" thickBot="1" x14ac:dyDescent="0.6">
      <c r="D5" s="196" t="s">
        <v>112</v>
      </c>
      <c r="E5" s="196"/>
      <c r="F5" s="196"/>
      <c r="G5" s="196"/>
      <c r="H5" s="196"/>
      <c r="J5" s="2" t="s">
        <v>27</v>
      </c>
      <c r="K5" s="2" t="s">
        <v>0</v>
      </c>
    </row>
    <row r="6" spans="4:11" ht="29" customHeight="1" x14ac:dyDescent="0.35">
      <c r="D6" s="197"/>
      <c r="E6" s="197"/>
      <c r="F6" s="197"/>
      <c r="G6" s="197"/>
      <c r="H6" s="197"/>
      <c r="J6" s="2"/>
      <c r="K6" s="2"/>
    </row>
    <row r="7" spans="4:11" ht="35.5" customHeight="1" x14ac:dyDescent="0.35">
      <c r="D7" s="198" t="str">
        <f>IF(Model!$F$10="","",Model!$F$10)</f>
        <v/>
      </c>
      <c r="E7" s="198"/>
      <c r="F7" s="198"/>
      <c r="G7" s="198"/>
      <c r="H7" s="198"/>
      <c r="J7" s="2"/>
      <c r="K7" s="2"/>
    </row>
    <row r="8" spans="4:11" ht="15" customHeight="1" x14ac:dyDescent="0.35">
      <c r="D8" s="199" t="s">
        <v>108</v>
      </c>
      <c r="E8" s="199"/>
      <c r="F8" s="199"/>
      <c r="G8" s="39" t="str">
        <f>IF(Model!K10="","",Model!K10)</f>
        <v/>
      </c>
      <c r="H8" s="39"/>
      <c r="J8" s="2"/>
      <c r="K8" s="2"/>
    </row>
    <row r="9" spans="4:11" ht="15" customHeight="1" x14ac:dyDescent="0.35">
      <c r="D9" s="199" t="s">
        <v>109</v>
      </c>
      <c r="E9" s="199"/>
      <c r="F9" s="199"/>
      <c r="G9" s="39" t="str">
        <f>IF(Model!K11="","",Model!K11)</f>
        <v/>
      </c>
      <c r="H9" s="39"/>
      <c r="J9" s="2"/>
      <c r="K9" s="2"/>
    </row>
    <row r="10" spans="4:11" ht="15" customHeight="1" x14ac:dyDescent="0.35">
      <c r="D10" s="199" t="s">
        <v>110</v>
      </c>
      <c r="E10" s="199"/>
      <c r="F10" s="199"/>
      <c r="G10" s="39" t="str">
        <f>IF(Model!F11="","",Model!F11)</f>
        <v/>
      </c>
      <c r="H10" s="39"/>
      <c r="J10" s="2"/>
      <c r="K10" s="2"/>
    </row>
    <row r="11" spans="4:11" ht="15" customHeight="1" x14ac:dyDescent="0.35">
      <c r="D11" s="199" t="s">
        <v>111</v>
      </c>
      <c r="E11" s="199"/>
      <c r="F11" s="199"/>
      <c r="G11" s="39" t="str">
        <f>IF(Model!F13="","",Model!F13)</f>
        <v/>
      </c>
      <c r="H11" s="39"/>
      <c r="J11" s="2"/>
      <c r="K11" s="2"/>
    </row>
    <row r="12" spans="4:11" ht="23" customHeight="1" x14ac:dyDescent="0.35">
      <c r="D12" s="200" t="s">
        <v>112</v>
      </c>
      <c r="E12" s="200"/>
      <c r="F12" s="200"/>
      <c r="G12" s="200"/>
      <c r="H12" s="200"/>
      <c r="J12" s="2"/>
      <c r="K12" s="2"/>
    </row>
    <row r="13" spans="4:11" ht="140" customHeight="1" x14ac:dyDescent="0.35">
      <c r="D13" s="201" t="s">
        <v>107</v>
      </c>
      <c r="E13" s="201"/>
      <c r="F13" s="201"/>
      <c r="G13" s="201"/>
      <c r="H13" s="201"/>
      <c r="J13" s="2"/>
      <c r="K13" s="2"/>
    </row>
    <row r="14" spans="4:11" ht="26" customHeight="1" x14ac:dyDescent="0.35">
      <c r="D14" s="202" t="s">
        <v>207</v>
      </c>
      <c r="E14" s="202"/>
      <c r="F14" s="202"/>
      <c r="G14" s="202"/>
      <c r="H14" s="202"/>
      <c r="J14" s="2"/>
      <c r="K14" s="2"/>
    </row>
    <row r="15" spans="4:11" ht="18" customHeight="1" x14ac:dyDescent="0.35">
      <c r="D15" s="199" t="s">
        <v>9</v>
      </c>
      <c r="E15" s="199"/>
      <c r="F15" s="44" t="str">
        <f>Model!J22</f>
        <v>5-12</v>
      </c>
      <c r="G15" s="45" t="s">
        <v>11</v>
      </c>
      <c r="H15" s="39" t="str">
        <f>Model!J30</f>
        <v>Sand/Clay</v>
      </c>
      <c r="J15" s="2"/>
      <c r="K15" s="2"/>
    </row>
    <row r="16" spans="4:11" ht="18" customHeight="1" x14ac:dyDescent="0.35">
      <c r="D16" s="199" t="s">
        <v>10</v>
      </c>
      <c r="E16" s="199"/>
      <c r="F16" s="44" t="str">
        <f>Model!J24</f>
        <v>0-3</v>
      </c>
      <c r="G16" s="45" t="s">
        <v>73</v>
      </c>
      <c r="H16" s="44" t="str">
        <f>Model!J32</f>
        <v>4-8</v>
      </c>
      <c r="J16" s="2"/>
      <c r="K16" s="2"/>
    </row>
    <row r="17" spans="1:11" ht="18" customHeight="1" x14ac:dyDescent="0.35">
      <c r="D17" s="199" t="s">
        <v>76</v>
      </c>
      <c r="E17" s="199"/>
      <c r="F17" s="39" t="str">
        <f>Model!J26</f>
        <v>1.00-3.00 Acre Lot</v>
      </c>
      <c r="G17" s="45" t="s">
        <v>105</v>
      </c>
      <c r="H17" s="44" t="str">
        <f>Model!J34</f>
        <v>0-4</v>
      </c>
      <c r="J17" s="2"/>
      <c r="K17" s="2"/>
    </row>
    <row r="18" spans="1:11" ht="18" customHeight="1" x14ac:dyDescent="0.35">
      <c r="D18" s="199" t="s">
        <v>106</v>
      </c>
      <c r="E18" s="199"/>
      <c r="F18" s="39" t="str">
        <f>Model!J28</f>
        <v>Profile 3</v>
      </c>
      <c r="G18" s="45" t="s">
        <v>75</v>
      </c>
      <c r="H18" s="39" t="str">
        <f>Model!J36</f>
        <v>Poor</v>
      </c>
      <c r="J18" s="2"/>
      <c r="K18" s="2"/>
    </row>
    <row r="19" spans="1:11" ht="15" customHeight="1" x14ac:dyDescent="0.35">
      <c r="D19" s="39"/>
      <c r="E19" s="39"/>
      <c r="F19" s="39"/>
      <c r="G19" s="39"/>
      <c r="H19" s="39"/>
      <c r="J19" s="2"/>
      <c r="K19" s="2"/>
    </row>
    <row r="20" spans="1:11" ht="18" customHeight="1" x14ac:dyDescent="0.35">
      <c r="D20" s="39"/>
      <c r="E20" s="39"/>
      <c r="F20" s="39"/>
      <c r="G20" s="39"/>
      <c r="H20" s="39"/>
      <c r="J20" s="2"/>
      <c r="K20" s="2"/>
    </row>
    <row r="21" spans="1:11" ht="18" customHeight="1" x14ac:dyDescent="0.35">
      <c r="A21" s="5" t="s">
        <v>7</v>
      </c>
      <c r="B21" s="5"/>
      <c r="C21" s="5"/>
      <c r="D21" s="192" t="str">
        <f>K21&amp;" -- YOUR INPUT: "&amp;J21</f>
        <v>WATER TABLE DEPTH -- YOUR INPUT: 5-12</v>
      </c>
      <c r="E21" s="192"/>
      <c r="F21" s="192"/>
      <c r="G21" s="192"/>
      <c r="H21" s="192"/>
      <c r="I21" s="12"/>
      <c r="J21" s="11" t="str">
        <f t="array" ref="J21">INDEX(Calcs!$D$85:$D$108,MATCH(A21,Calcs!$C$85:$C$108,0))</f>
        <v>5-12</v>
      </c>
      <c r="K21" s="13" t="s">
        <v>98</v>
      </c>
    </row>
    <row r="22" spans="1:11" ht="120" customHeight="1" x14ac:dyDescent="0.35">
      <c r="A22" s="5" t="s">
        <v>7</v>
      </c>
      <c r="B22" s="5"/>
      <c r="C22" s="5"/>
      <c r="D22" s="173" t="s">
        <v>229</v>
      </c>
      <c r="E22" s="195"/>
      <c r="F22" s="195"/>
      <c r="G22" s="195"/>
      <c r="H22" s="195"/>
      <c r="J22" s="11"/>
      <c r="K22" s="4"/>
    </row>
    <row r="23" spans="1:11" ht="180" customHeight="1" x14ac:dyDescent="0.35">
      <c r="A23" s="5" t="s">
        <v>7</v>
      </c>
      <c r="B23" s="5"/>
      <c r="C23" s="5"/>
      <c r="D23" s="173" t="str">
        <f>INDEX(Calcs!$E$95:$E$102,MATCH(A23,Calcs!$C$95:$C$102,0))</f>
        <v>The user input indicates that the water table in the project area is at a depth between 5 and 12 feet below the ground surface. At this depth there will be no effect on the construction of low-pressure systems or vacuum systems. The water table at this depth will however affect the construction costs and efforts associated with gravity sewer systems. Dewatering will be required to install a gravity sewer system. The unit price of both gravity sewer and manholes should be adjusted to reflect the dewatering effort. Alternatively, the user may elect to include a separate line item for dewatering.
It should also be noted that the presence of groundwater at this depth may affect the requirement to add stabilized material at the bottom of the construction ditch to successfully bed the sewer lines. The user should adjust the unit prices for the various lines to include bedding depending on the circumstances in the project area.</v>
      </c>
      <c r="E23" s="173"/>
      <c r="F23" s="173"/>
      <c r="G23" s="173"/>
      <c r="H23" s="173"/>
      <c r="I23" s="9"/>
      <c r="J23" s="11"/>
      <c r="K23" s="4"/>
    </row>
    <row r="24" spans="1:11" ht="18" customHeight="1" x14ac:dyDescent="0.35">
      <c r="A24" s="5"/>
      <c r="B24" s="5"/>
      <c r="C24" s="5"/>
      <c r="D24" s="46"/>
      <c r="E24" s="46"/>
      <c r="F24" s="46"/>
      <c r="G24" s="46"/>
      <c r="H24" s="46"/>
      <c r="I24" s="9"/>
      <c r="J24" s="11"/>
      <c r="K24" s="4"/>
    </row>
    <row r="25" spans="1:11" ht="18" customHeight="1" x14ac:dyDescent="0.35">
      <c r="A25" s="5"/>
      <c r="B25" s="5"/>
      <c r="C25" s="5"/>
      <c r="D25" s="192" t="str">
        <f>D21</f>
        <v>WATER TABLE DEPTH -- YOUR INPUT: 5-12</v>
      </c>
      <c r="E25" s="192"/>
      <c r="F25" s="192"/>
      <c r="G25" s="192"/>
      <c r="H25" s="192"/>
      <c r="I25" s="9"/>
      <c r="J25" s="11"/>
      <c r="K25" s="4"/>
    </row>
    <row r="26" spans="1:11" ht="18" customHeight="1" x14ac:dyDescent="0.35">
      <c r="A26" s="5"/>
      <c r="B26" s="5"/>
      <c r="C26" s="5"/>
      <c r="D26" s="194" t="s">
        <v>95</v>
      </c>
      <c r="E26" s="194"/>
      <c r="F26" s="194"/>
      <c r="G26" s="194"/>
      <c r="H26" s="194"/>
      <c r="I26" s="9"/>
      <c r="J26" s="11"/>
      <c r="K26" s="4"/>
    </row>
    <row r="27" spans="1:11" ht="150" customHeight="1" x14ac:dyDescent="0.35">
      <c r="A27" s="5" t="s">
        <v>7</v>
      </c>
      <c r="B27" s="5" t="s">
        <v>70</v>
      </c>
      <c r="C27" s="5"/>
      <c r="D27" s="173" t="str">
        <f>INDEX(Calcs!$AD$85:$AF$108,MATCH(A27,Calcs!$C$85:$C$108,0),MATCH(B27,Calcs!$AD$83:$AF$83,0))</f>
        <v>An open construction corridor width of 0-3 feet will not have any impact on LPS installation at this water table depth, unless the LPS is installed at a depth greater than 5', at which point boring would be recommended. Sand/clay soils will not impact the construction of LPS when the water table is 5-12 feet deep, as dewatering may not be required. A depth of hard rock of 4-8 feet will not affect a water table of 5-12 feet as dewatering will not be necessary. A depth to lime stone of 0-4 feet will not affect a water table of 5-12 feet as dewatering will not be necessary. When the existing gravity sewer is in poor condition, LPS lends itself to an ideal replacement choice when the water table depth is 5-12 feet, but not as drastically as shallower water tables. A development density of 1-3 acre lot will not affect LPS construction when the water table is 5-12 feet. A profile 3 neighborhood will have no impact on the installation of LPS when the water table is 5-12 feet deep.</v>
      </c>
      <c r="E27" s="173"/>
      <c r="F27" s="173"/>
      <c r="G27" s="173"/>
      <c r="H27" s="173"/>
      <c r="I27" s="9"/>
      <c r="J27" s="11"/>
      <c r="K27" s="4"/>
    </row>
    <row r="28" spans="1:11" ht="18" customHeight="1" x14ac:dyDescent="0.35">
      <c r="A28" s="5"/>
      <c r="B28" s="5"/>
      <c r="C28" s="5"/>
      <c r="D28" s="194" t="s">
        <v>96</v>
      </c>
      <c r="E28" s="194"/>
      <c r="F28" s="194"/>
      <c r="G28" s="194"/>
      <c r="H28" s="194"/>
      <c r="I28" s="9"/>
      <c r="J28" s="11"/>
      <c r="K28" s="4"/>
    </row>
    <row r="29" spans="1:11" ht="150" customHeight="1" x14ac:dyDescent="0.35">
      <c r="A29" s="5" t="s">
        <v>7</v>
      </c>
      <c r="B29" s="5" t="s">
        <v>71</v>
      </c>
      <c r="C29" s="5"/>
      <c r="D29" s="173" t="str">
        <f t="array" ref="D29">INDEX(Calcs!$AD$85:$AF$108,MATCH(A29,Calcs!$C$85:$C$108,0),MATCH(B29,Calcs!$AD$83:$AF$83,0))</f>
        <v>An open construction corridor width of 0-3 feet will not have any impact on vacuum sewer installation at this water table depth, unless the vacuum sewer is installed at a depth greater than 5', at which point boring would be recommended. Sand/clay soils will not impact the construction of vacuum sewer when the water table is 5-12 feet deep, as dewatering may not be required. A depth of hard rock of 4-8 feet may impact the installation of vacuum sewer when the water table is 5-12 feet deep if dewatering is needed for the wet well. A depth of lime stone of 0-4 feet may impact the installation of vacuum sewer if dewatering is needed for the wet well. When the existing gravity sewer is in poor condition, vacuum sewer lends itself to an ideal replacement choice when the water table depth is 5-12 feet, but not as drastically as shallower water tables. A development density of 1-3 acre lots may increase the cost per lot for vacuum sewer construction when the water table is 5-12 feet. A profile 3 neighborhood will have no impact on the installation of vacuum sewer when the water table is 5-12 feet deep.</v>
      </c>
      <c r="E29" s="173"/>
      <c r="F29" s="173"/>
      <c r="G29" s="173"/>
      <c r="H29" s="173"/>
      <c r="I29" s="9"/>
      <c r="J29" s="11"/>
      <c r="K29" s="4"/>
    </row>
    <row r="30" spans="1:11" ht="18" customHeight="1" x14ac:dyDescent="0.35">
      <c r="A30" s="5"/>
      <c r="B30" s="5"/>
      <c r="C30" s="5"/>
      <c r="D30" s="194" t="s">
        <v>97</v>
      </c>
      <c r="E30" s="194"/>
      <c r="F30" s="194"/>
      <c r="G30" s="194"/>
      <c r="H30" s="194"/>
      <c r="I30" s="9"/>
      <c r="J30" s="11"/>
      <c r="K30" s="4"/>
    </row>
    <row r="31" spans="1:11" ht="150" customHeight="1" x14ac:dyDescent="0.35">
      <c r="A31" s="5" t="s">
        <v>7</v>
      </c>
      <c r="B31" s="5" t="s">
        <v>72</v>
      </c>
      <c r="C31" s="5"/>
      <c r="D31" s="173" t="str">
        <f t="array" ref="D31">INDEX(Calcs!$AD$85:$AF$108,MATCH(A31,Calcs!$C$85:$C$108,0),MATCH(B31,Calcs!$AD$83:$AF$83,0))</f>
        <v>An open construction corridor width of 0-3 feet will make dewatering efforts for constructing gravity sewer difficult when the water table is 5-12 feet deep. Sand/clay soils will not impact dewatering when installing gravity sewer when the water table is 5-12 feet deep. A depth to hard rock of 4-8 feet will make dewatering efforts for gravity sewer installation more difficult when the water table is 5-12 feet. A depth to lime stone of 0-4 feet will make dewatering efforts for gravity sewer installation more difficult when the water table is 5-12 feet. When the existing gravity sewer is in poor condition, gravity sewer as a replacement option would be expensive when the water table is 5-12 feet deep. A development density of 1-3 acre lots will increase the cost per lot for dewatering for gravity sewer construction when the water table is 5-12 feet. A profile 3 neighborhood may require additional ROW restoration due to installing gravity sewer with a water table of 5-12 feet deep.</v>
      </c>
      <c r="E31" s="173"/>
      <c r="F31" s="173"/>
      <c r="G31" s="173"/>
      <c r="H31" s="173"/>
      <c r="I31" s="9"/>
      <c r="J31" s="11"/>
      <c r="K31" s="4"/>
    </row>
    <row r="32" spans="1:11" ht="15" customHeight="1" x14ac:dyDescent="0.35">
      <c r="A32" s="5"/>
      <c r="B32" s="5"/>
      <c r="C32" s="5"/>
      <c r="D32" s="46"/>
      <c r="E32" s="46"/>
      <c r="F32" s="46"/>
      <c r="G32" s="46"/>
      <c r="H32" s="46"/>
      <c r="I32" s="9"/>
      <c r="J32" s="11"/>
      <c r="K32" s="4"/>
    </row>
    <row r="33" spans="1:11" ht="18" customHeight="1" x14ac:dyDescent="0.35">
      <c r="A33" s="5" t="s">
        <v>14</v>
      </c>
      <c r="B33" s="5"/>
      <c r="C33" s="5"/>
      <c r="D33" s="192" t="str">
        <f>K33&amp;" -- YOUR INPUT: "&amp;J33</f>
        <v>OPEN CONSTRUCTION CORRIDOR -- YOUR INPUT: 0-3</v>
      </c>
      <c r="E33" s="192"/>
      <c r="F33" s="192"/>
      <c r="G33" s="192"/>
      <c r="H33" s="192"/>
      <c r="I33" s="9"/>
      <c r="J33" s="11" t="str">
        <f t="array" ref="J33">INDEX(Calcs!$D$85:$D$108,MATCH(A33,Calcs!$C$85:$C$108,0))</f>
        <v>0-3</v>
      </c>
      <c r="K33" s="4" t="s">
        <v>155</v>
      </c>
    </row>
    <row r="34" spans="1:11" ht="120" customHeight="1" x14ac:dyDescent="0.35">
      <c r="A34" s="5" t="s">
        <v>14</v>
      </c>
      <c r="B34" s="5"/>
      <c r="C34" s="5"/>
      <c r="D34" s="173" t="s">
        <v>231</v>
      </c>
      <c r="E34" s="173"/>
      <c r="F34" s="173"/>
      <c r="G34" s="173"/>
      <c r="H34" s="173"/>
      <c r="I34" s="9"/>
      <c r="J34" s="11"/>
      <c r="K34" s="4"/>
    </row>
    <row r="35" spans="1:11" ht="180" customHeight="1" x14ac:dyDescent="0.35">
      <c r="A35" s="5" t="s">
        <v>14</v>
      </c>
      <c r="B35" s="5"/>
      <c r="C35" s="5"/>
      <c r="D35" s="173" t="str">
        <f>INDEX(Calcs!$E$95:$E$102,MATCH(A35,Calcs!$C$95:$C$102,0))</f>
        <v>Where the open right of way corridor is less than three feet the construction cost of gravity sewer, low-pressure sewer and vacuum sewer will all be affected. The construction cost of low-pressure systems and vacuum systems will be affected significantly less than the construction cost of gravity systems. In certain cases where above ground features cannot be feasibly restored or below ground features cannot feasibly be temporarily or permanently relocated, gravity sewer construction may not be feasible at all.</v>
      </c>
      <c r="E35" s="173"/>
      <c r="F35" s="173"/>
      <c r="G35" s="173"/>
      <c r="H35" s="173"/>
      <c r="I35" s="9"/>
      <c r="J35" s="11"/>
      <c r="K35" s="4"/>
    </row>
    <row r="36" spans="1:11" ht="18" customHeight="1" x14ac:dyDescent="0.35">
      <c r="A36" s="5"/>
      <c r="B36" s="5"/>
      <c r="C36" s="5"/>
      <c r="D36" s="46"/>
      <c r="E36" s="46"/>
      <c r="F36" s="46"/>
      <c r="G36" s="46"/>
      <c r="H36" s="46"/>
      <c r="I36" s="9"/>
      <c r="J36" s="11"/>
      <c r="K36" s="4"/>
    </row>
    <row r="37" spans="1:11" ht="18" customHeight="1" x14ac:dyDescent="0.35">
      <c r="A37" s="5"/>
      <c r="B37" s="5"/>
      <c r="C37" s="5"/>
      <c r="D37" s="192" t="str">
        <f>D33</f>
        <v>OPEN CONSTRUCTION CORRIDOR -- YOUR INPUT: 0-3</v>
      </c>
      <c r="E37" s="192"/>
      <c r="F37" s="192"/>
      <c r="G37" s="192"/>
      <c r="H37" s="192"/>
      <c r="I37" s="9"/>
      <c r="J37" s="11"/>
      <c r="K37" s="4"/>
    </row>
    <row r="38" spans="1:11" ht="18" customHeight="1" x14ac:dyDescent="0.35">
      <c r="A38" s="5" t="s">
        <v>14</v>
      </c>
      <c r="B38" s="5"/>
      <c r="C38" s="5"/>
      <c r="D38" s="194" t="s">
        <v>95</v>
      </c>
      <c r="E38" s="194"/>
      <c r="F38" s="194"/>
      <c r="G38" s="194"/>
      <c r="H38" s="194"/>
      <c r="I38" s="9"/>
      <c r="J38" s="11"/>
      <c r="K38" s="4"/>
    </row>
    <row r="39" spans="1:11" ht="150" customHeight="1" x14ac:dyDescent="0.35">
      <c r="A39" s="5" t="s">
        <v>14</v>
      </c>
      <c r="B39" s="5" t="s">
        <v>70</v>
      </c>
      <c r="C39" s="5"/>
      <c r="D39" s="173" t="str">
        <f>INDEX(Calcs!$AD$85:$AF$108,MATCH(A39,Calcs!$C$85:$C$108,0),MATCH(B39,Calcs!$AD$83:$AF$83,0))</f>
        <v>A water table depth of 5-12 feet will not necessarily affect LPS construction in a narrow construction corridor because dewatering should not be required. A sand/clay soil type will make the installation of LPS easier than gravity sewer when the open corridor is 0-3 feet wide. A depth of hard rock of 4-8 feet will not abnormally affect LPS when the right of way is 0-3 feet. A depth to lime stone of 0-4 feet will make construction difficult with only 0-3 feet of open right-of-way and LPS may be the only viable option. When the existing gravity sewer is in poor condition, LPS offers a feasible replacement option when the open construction corridor is 0-3 feet wide. A development density of 1-3 acre lots will not impact the construction of LPS when the open construction corridor is 0-3 feet wide. With a profile 3 neighborhood, the cost of LPS may increase with an open construction corridor of 0-3 feet wide.</v>
      </c>
      <c r="E39" s="173"/>
      <c r="F39" s="173"/>
      <c r="G39" s="173"/>
      <c r="H39" s="173"/>
      <c r="I39" s="9"/>
      <c r="J39" s="11"/>
      <c r="K39" s="4"/>
    </row>
    <row r="40" spans="1:11" ht="18" customHeight="1" x14ac:dyDescent="0.35">
      <c r="A40" s="5" t="s">
        <v>14</v>
      </c>
      <c r="B40" s="5"/>
      <c r="C40" s="5"/>
      <c r="D40" s="194" t="s">
        <v>96</v>
      </c>
      <c r="E40" s="194"/>
      <c r="F40" s="194"/>
      <c r="G40" s="194"/>
      <c r="H40" s="194"/>
      <c r="I40" s="9"/>
      <c r="J40" s="11"/>
      <c r="K40" s="4"/>
    </row>
    <row r="41" spans="1:11" ht="150" customHeight="1" x14ac:dyDescent="0.35">
      <c r="A41" s="5" t="s">
        <v>14</v>
      </c>
      <c r="B41" s="5" t="s">
        <v>71</v>
      </c>
      <c r="C41" s="5"/>
      <c r="D41" s="173" t="str">
        <f t="array" ref="D41">INDEX(Calcs!$AD$85:$AF$108,MATCH(A41,Calcs!$C$85:$C$108,0),MATCH(B41,Calcs!$AD$83:$AF$83,0))</f>
        <v>A water table depth of 5-12 feet will not necessarily affect vacuum sewer construction in a narrow construction corridor because dewatering should not be required. A sand/clay soil type will make the installation of vacuum sewer easier than gravity sewer when the open corridor is 0-3 feet wide. A depth of hard rock of 4-8 feet will not abnormally affect vacuum sewer when the right of way is 0-3 feet. A depth to lime stone of 0-4 feet will make construction difficult with only 0-3 feet of open right-of-way and vacuum sewer may be the only viable option. When the existing gravity sewer is in poor condition, vacuum sewer offers a feasible replacement option when the open construction corridor is 0-3 feet wide. A development density of 1-3 acre lots will not impact the construction of vacuum sewer when the open construction corridor is 0-3 feet wide. With a profile 3 neighborhood, the cost of vacuum sewer may increase with an open construction corridor of 0-3 feet wide.</v>
      </c>
      <c r="E41" s="173"/>
      <c r="F41" s="173"/>
      <c r="G41" s="173"/>
      <c r="H41" s="173"/>
      <c r="I41" s="9"/>
      <c r="J41" s="11"/>
      <c r="K41" s="4"/>
    </row>
    <row r="42" spans="1:11" ht="18" customHeight="1" x14ac:dyDescent="0.35">
      <c r="A42" s="5" t="s">
        <v>14</v>
      </c>
      <c r="B42" s="5"/>
      <c r="C42" s="5"/>
      <c r="D42" s="194" t="s">
        <v>97</v>
      </c>
      <c r="E42" s="194"/>
      <c r="F42" s="194"/>
      <c r="G42" s="194"/>
      <c r="H42" s="194"/>
      <c r="I42" s="9"/>
      <c r="J42" s="11"/>
      <c r="K42" s="4"/>
    </row>
    <row r="43" spans="1:11" ht="150" customHeight="1" x14ac:dyDescent="0.35">
      <c r="A43" s="5" t="s">
        <v>14</v>
      </c>
      <c r="B43" s="5" t="s">
        <v>72</v>
      </c>
      <c r="C43" s="5"/>
      <c r="D43" s="173" t="str">
        <f t="array" ref="D43">INDEX(Calcs!$AD$85:$AF$108,MATCH(A43,Calcs!$C$85:$C$108,0),MATCH(B43,Calcs!$AD$83:$AF$83,0))</f>
        <v>A water table depth of 5-12 feet will make the installation of gravity sewer more difficult when the construction corridor is 0-3 feet wide. A sand/clay soil type may make construction of gravity sewer more difficult when the open construction corridor is only 0-3 feet wide. Hard rock at a depth of 4-8 feet will make the installation of gravity sewer more difficult where the open construction corridor is 0-3 feet wide. Lime stone at a depth of 0-4 feet will make the installation of gravity sewer more difficult where the open construction corridor is 0-3 feet wide. If the existing gravity sewer is in poor condition, other replacement options may want to be considered if the open construction corridor is 0-3 feet wide. A development density of 1-3 acre-lots may increase the cost per lot to install gravity sewer when the open construction corridor is 0-3 feet wide. A profile 3 neighborhood may increase the cost of gravity sewer installation when the open construction corridor is 0-3 feet wide.</v>
      </c>
      <c r="E43" s="173"/>
      <c r="F43" s="173"/>
      <c r="G43" s="173"/>
      <c r="H43" s="173"/>
      <c r="I43" s="9"/>
      <c r="J43" s="11"/>
      <c r="K43" s="4"/>
    </row>
    <row r="44" spans="1:11" ht="18" customHeight="1" x14ac:dyDescent="0.35">
      <c r="A44" s="5">
        <v>18</v>
      </c>
      <c r="B44" s="5"/>
      <c r="C44" s="5"/>
      <c r="D44" s="46"/>
      <c r="E44" s="46"/>
      <c r="F44" s="46"/>
      <c r="G44" s="46"/>
      <c r="H44" s="46"/>
      <c r="I44" s="9"/>
      <c r="J44" s="11"/>
      <c r="K44" s="4"/>
    </row>
    <row r="45" spans="1:11" ht="18" customHeight="1" x14ac:dyDescent="0.35">
      <c r="A45" s="5">
        <v>18</v>
      </c>
      <c r="B45" s="5"/>
      <c r="C45" s="5"/>
      <c r="D45" s="46"/>
      <c r="E45" s="46"/>
      <c r="F45" s="46"/>
      <c r="G45" s="46"/>
      <c r="H45" s="46"/>
      <c r="I45" s="9"/>
      <c r="J45" s="11"/>
      <c r="K45" s="4"/>
    </row>
    <row r="46" spans="1:11" ht="18" customHeight="1" x14ac:dyDescent="0.35">
      <c r="A46" s="5" t="s">
        <v>37</v>
      </c>
      <c r="B46" s="5"/>
      <c r="C46" s="5"/>
      <c r="D46" s="192" t="str">
        <f>K46&amp;" -- YOUR INPUT: "&amp;J46</f>
        <v>DENSITY OF DEVELOPMENT -- YOUR INPUT: 1.00-3.00 Acre Lot</v>
      </c>
      <c r="E46" s="192"/>
      <c r="F46" s="192"/>
      <c r="G46" s="192"/>
      <c r="H46" s="192"/>
      <c r="I46" s="9"/>
      <c r="J46" s="11" t="str">
        <f t="array" ref="J46">INDEX(Calcs!$D$85:$D$108,MATCH(A46,Calcs!$C$85:$C$108,0))</f>
        <v>1.00-3.00 Acre Lot</v>
      </c>
      <c r="K46" s="4" t="s">
        <v>156</v>
      </c>
    </row>
    <row r="47" spans="1:11" ht="39.5" customHeight="1" x14ac:dyDescent="0.35">
      <c r="A47" s="5" t="s">
        <v>37</v>
      </c>
      <c r="B47" s="5"/>
      <c r="C47" s="5"/>
      <c r="D47" s="173" t="s">
        <v>232</v>
      </c>
      <c r="E47" s="173"/>
      <c r="F47" s="173"/>
      <c r="G47" s="173"/>
      <c r="H47" s="173"/>
      <c r="I47" s="9"/>
      <c r="J47" s="11"/>
      <c r="K47" s="4"/>
    </row>
    <row r="48" spans="1:11" ht="119.5" customHeight="1" x14ac:dyDescent="0.35">
      <c r="A48" s="5" t="s">
        <v>37</v>
      </c>
      <c r="B48" s="5"/>
      <c r="C48" s="5"/>
      <c r="D48" s="173" t="str">
        <f>INDEX(Calcs!$E$95:$E$102,MATCH(A48,Calcs!$C$95:$C$102,0))</f>
        <v>In project areas where the lot sizes are between 1 acre and 3 acres, low-pressure systems will be significantly less expensive than gravity systems or vacuum sewer systems. The cost of gravity systems will be increased due to the additional depth of sewer that must be installed to serve each lot. Additionally, the number of lift stations required to serve a particular area may be increased as the maximum depth of the gravity sewer line will be exceeded prior to it developing sufficient capacity. The cost of vacuum sewer systems will be increased due to the significant amount of collection line required to be installed to serve each lot. Additionally, the amount of line necessary may require the installation of smaller or more numerous vacuum stations than would otherwise be required.</v>
      </c>
      <c r="E48" s="173"/>
      <c r="F48" s="173"/>
      <c r="G48" s="173"/>
      <c r="H48" s="173"/>
      <c r="I48" s="9"/>
      <c r="J48" s="11"/>
      <c r="K48" s="4"/>
    </row>
    <row r="49" spans="1:11" ht="18" customHeight="1" x14ac:dyDescent="0.35">
      <c r="A49" s="5"/>
      <c r="B49" s="5"/>
      <c r="C49" s="5"/>
      <c r="D49" s="46"/>
      <c r="E49" s="46"/>
      <c r="F49" s="46"/>
      <c r="G49" s="46"/>
      <c r="H49" s="46"/>
      <c r="I49" s="9"/>
      <c r="J49" s="11"/>
      <c r="K49" s="4"/>
    </row>
    <row r="50" spans="1:11" ht="18" customHeight="1" x14ac:dyDescent="0.35">
      <c r="A50" s="5"/>
      <c r="B50" s="5"/>
      <c r="C50" s="5"/>
      <c r="D50" s="192" t="str">
        <f>D46</f>
        <v>DENSITY OF DEVELOPMENT -- YOUR INPUT: 1.00-3.00 Acre Lot</v>
      </c>
      <c r="E50" s="192"/>
      <c r="F50" s="192"/>
      <c r="G50" s="192"/>
      <c r="H50" s="192"/>
      <c r="I50" s="9"/>
      <c r="J50" s="11"/>
      <c r="K50" s="4"/>
    </row>
    <row r="51" spans="1:11" ht="18" customHeight="1" x14ac:dyDescent="0.35">
      <c r="A51" s="5" t="s">
        <v>37</v>
      </c>
      <c r="B51" s="5"/>
      <c r="C51" s="5"/>
      <c r="D51" s="194" t="s">
        <v>95</v>
      </c>
      <c r="E51" s="194"/>
      <c r="F51" s="194"/>
      <c r="G51" s="194"/>
      <c r="H51" s="194"/>
      <c r="I51" s="9"/>
      <c r="J51" s="11"/>
      <c r="K51" s="4"/>
    </row>
    <row r="52" spans="1:11" ht="150" customHeight="1" x14ac:dyDescent="0.35">
      <c r="A52" s="5" t="s">
        <v>37</v>
      </c>
      <c r="B52" s="5" t="s">
        <v>70</v>
      </c>
      <c r="C52" s="5"/>
      <c r="D52" s="173" t="str">
        <f>INDEX(Calcs!$AD$85:$AF$108,MATCH(A52,Calcs!$C$85:$C$108,0),MATCH(B52,Calcs!$AD$83:$AF$83,0))</f>
        <v>Water table depth will not impact the construction of LPS in any type of development density category. An open corridor of 0-3 feet may be more beneficial for constructing LPS as opposed to gravity sewer, with the selected development density. Sand/clay soil will not impact the installation of LPS when the development density consists of 1-3 acre lots. A depth to hard rock of 4-8 feet will not impact the installation of LPS with a development density consisting of 1-3 acre lots. A depth to lime stone of 0-4 feet will increase the cost per lot for installation of LPS with a development density consisting of 1-3 acre lots. Existing gravity sewer in poor conditon will have no additional impact on the installation of LPS when the development density is 1-3 acre-lots. With a profile 3 neighborhood, the expense of constructing LPS may increase when the development density consists of 1-3 acre lots.</v>
      </c>
      <c r="E52" s="173"/>
      <c r="F52" s="173"/>
      <c r="G52" s="173"/>
      <c r="H52" s="173"/>
      <c r="I52" s="9"/>
      <c r="J52" s="11"/>
      <c r="K52" s="4"/>
    </row>
    <row r="53" spans="1:11" ht="18" customHeight="1" x14ac:dyDescent="0.35">
      <c r="A53" s="5" t="s">
        <v>37</v>
      </c>
      <c r="B53" s="5"/>
      <c r="C53" s="5"/>
      <c r="D53" s="194" t="s">
        <v>96</v>
      </c>
      <c r="E53" s="194"/>
      <c r="F53" s="194"/>
      <c r="G53" s="194"/>
      <c r="H53" s="194"/>
      <c r="I53" s="9"/>
      <c r="J53" s="11"/>
      <c r="K53" s="4"/>
    </row>
    <row r="54" spans="1:11" ht="150" customHeight="1" x14ac:dyDescent="0.35">
      <c r="A54" s="5" t="s">
        <v>37</v>
      </c>
      <c r="B54" s="5" t="s">
        <v>71</v>
      </c>
      <c r="C54" s="5"/>
      <c r="D54" s="173" t="str">
        <f t="array" ref="D54">INDEX(Calcs!$AD$85:$AF$108,MATCH(A54,Calcs!$C$85:$C$108,0),MATCH(B54,Calcs!$AD$83:$AF$83,0))</f>
        <v>Water table depth will not impact the construction of vacuum sewer in any type of development density category. An open corridor of 0-3 feet may be more beneficial for constructing vacuum sewer as opposed to gravity sewer, with the selected development density. Sand/clay soil will not impact the installation of vacuum sewer when the development density consists of 1-3 acre lots. A depth to hard rock of 4-8 feet may increase the cost per lot for the installation of vacuum sewer with a development density consisting of 1-3 acre lots. A depth to lime stone of 0-4 feet will increase the cost per lot for installation of vacuum sewer with a development density consisting of 1-3 acre lots. Existing gravity sewer in poor conditon will have no additional impact on the installation of vacuum sewer when the development density is 1-3 acre-lots. With a profile 3 neighborhood, the expense of constructing vacuum sewer may increase when the development density consists of 1-3 acre lots.</v>
      </c>
      <c r="E54" s="173"/>
      <c r="F54" s="173"/>
      <c r="G54" s="173"/>
      <c r="H54" s="173"/>
      <c r="I54" s="9"/>
      <c r="J54" s="11"/>
      <c r="K54" s="4"/>
    </row>
    <row r="55" spans="1:11" ht="18" customHeight="1" x14ac:dyDescent="0.35">
      <c r="A55" s="5" t="s">
        <v>37</v>
      </c>
      <c r="B55" s="5"/>
      <c r="C55" s="5"/>
      <c r="D55" s="194" t="s">
        <v>97</v>
      </c>
      <c r="E55" s="194"/>
      <c r="F55" s="194"/>
      <c r="G55" s="194"/>
      <c r="H55" s="194"/>
      <c r="I55" s="9"/>
      <c r="J55" s="11"/>
      <c r="K55" s="4"/>
    </row>
    <row r="56" spans="1:11" ht="150" customHeight="1" x14ac:dyDescent="0.35">
      <c r="A56" s="5" t="s">
        <v>37</v>
      </c>
      <c r="B56" s="5" t="s">
        <v>72</v>
      </c>
      <c r="C56" s="5"/>
      <c r="D56" s="173" t="str">
        <f t="array" ref="D56">INDEX(Calcs!$AD$85:$AF$108,MATCH(A56,Calcs!$C$85:$C$108,0),MATCH(B56,Calcs!$AD$83:$AF$83,0))</f>
        <v>A water table of 5-12 feet deep will increase the cost per lot for the construction of gravity sewer in an area with a development density of 1-3 acre-lots. An open construction corridor of 0-3 feet wide will cause the construction of gravity sewer to be the least desirable option with a development density of 1-3 acre-lots. A sand/clay soil will not impact gravity sewer construction in a development density of 1-3 acre-lots. A depth to hard rock of 4-8 feet will increase the cost per lot when the development density is 1-3 acre-lots. A depth to lime stone of 0-4 feet will increase the cost per lot when the development density is 1-3 acre-lots. Existing gravity sewer in poor conditon will have no additional impact on the installation of gravity sewer when the development density is 1-3 acre-lots. With a profile 3 neighborhood, the expense of constructing gravity sewer may increase when the development density consists of 1-3 acre lots.</v>
      </c>
      <c r="E56" s="173"/>
      <c r="F56" s="173"/>
      <c r="G56" s="173"/>
      <c r="H56" s="173"/>
      <c r="I56" s="9"/>
      <c r="J56" s="11"/>
      <c r="K56" s="4"/>
    </row>
    <row r="57" spans="1:11" ht="18" customHeight="1" x14ac:dyDescent="0.35">
      <c r="D57" s="47"/>
      <c r="E57" s="47"/>
      <c r="F57" s="47"/>
      <c r="G57" s="47"/>
      <c r="H57" s="47"/>
      <c r="I57" s="10"/>
      <c r="J57" s="1"/>
    </row>
    <row r="58" spans="1:11" ht="18" customHeight="1" x14ac:dyDescent="0.35">
      <c r="D58" s="47"/>
      <c r="E58" s="47"/>
      <c r="F58" s="47"/>
      <c r="G58" s="47"/>
      <c r="H58" s="47"/>
      <c r="I58" s="10"/>
      <c r="J58" s="1"/>
    </row>
    <row r="59" spans="1:11" ht="18" customHeight="1" x14ac:dyDescent="0.35">
      <c r="A59" s="5" t="s">
        <v>40</v>
      </c>
      <c r="B59" s="5"/>
      <c r="C59" s="5"/>
      <c r="D59" s="192" t="str">
        <f>K59&amp;" -- YOUR INPUT: "&amp;J59</f>
        <v>CHARACTER OF NEIGHBORHOOD -- YOUR INPUT: Profile 3</v>
      </c>
      <c r="E59" s="192"/>
      <c r="F59" s="192"/>
      <c r="G59" s="192"/>
      <c r="H59" s="192"/>
      <c r="I59" s="9"/>
      <c r="J59" s="11" t="str">
        <f t="array" ref="J59">INDEX(Calcs!$D$85:$D$108,MATCH(A59,Calcs!$C$85:$C$108,0))</f>
        <v>Profile 3</v>
      </c>
      <c r="K59" s="4" t="s">
        <v>157</v>
      </c>
    </row>
    <row r="60" spans="1:11" ht="120" customHeight="1" x14ac:dyDescent="0.35">
      <c r="A60" s="5" t="s">
        <v>40</v>
      </c>
      <c r="B60" s="5"/>
      <c r="C60" s="5"/>
      <c r="D60" s="173" t="s">
        <v>233</v>
      </c>
      <c r="E60" s="173"/>
      <c r="F60" s="173"/>
      <c r="G60" s="173"/>
      <c r="H60" s="173"/>
      <c r="I60" s="9"/>
      <c r="J60" s="11"/>
      <c r="K60" s="4"/>
    </row>
    <row r="61" spans="1:11" ht="150" customHeight="1" x14ac:dyDescent="0.35">
      <c r="A61" s="5" t="s">
        <v>40</v>
      </c>
      <c r="B61" s="5"/>
      <c r="C61" s="5"/>
      <c r="D61" s="173" t="str">
        <f>INDEX(Calcs!$E$95:$E$102,MATCH(A61,Calcs!$C$95:$C$102,0))</f>
        <v>Where the characteristics of the project area neighborhoods fall under profile 3 the average cost of gravity, low-pressure, and vacuum systems may be affected. In these areas it is generally more expensive to construct the connection between the main line and the house. In the case of gravity sewer systems and vacuum systems there may be additional expense for the restoration of above ground features to install the service. In the areas where there are larger lots, or the homes are further away from the right of way the cost of gravity sewer services may be significantly affected more so than vacuum sewer since vacuum sewer may be installed at a continuous depth less than the gravity sewers service. Low-pressure system services are less affected by the characteristics of this type of neighborhood as these services can be installed with a trencher and disturb a smaller area. In profile three neighborhoods the user must carefully review the condition of yards to determine the relative construction cost of each alternative. For this profile, the characteristics of private property vary wildly depending on the geographical location in the state.</v>
      </c>
      <c r="E61" s="173"/>
      <c r="F61" s="173"/>
      <c r="G61" s="173"/>
      <c r="H61" s="173"/>
      <c r="I61" s="9"/>
      <c r="J61" s="11"/>
      <c r="K61" s="4"/>
    </row>
    <row r="62" spans="1:11" ht="18" customHeight="1" x14ac:dyDescent="0.35">
      <c r="A62" s="5"/>
      <c r="B62" s="5"/>
      <c r="C62" s="5"/>
      <c r="D62" s="46"/>
      <c r="E62" s="46"/>
      <c r="F62" s="46"/>
      <c r="G62" s="46"/>
      <c r="H62" s="46"/>
      <c r="I62" s="9"/>
      <c r="J62" s="11"/>
      <c r="K62" s="4"/>
    </row>
    <row r="63" spans="1:11" ht="18" customHeight="1" x14ac:dyDescent="0.35">
      <c r="A63" s="5"/>
      <c r="B63" s="5"/>
      <c r="C63" s="5"/>
      <c r="D63" s="192" t="str">
        <f>D59</f>
        <v>CHARACTER OF NEIGHBORHOOD -- YOUR INPUT: Profile 3</v>
      </c>
      <c r="E63" s="192"/>
      <c r="F63" s="192"/>
      <c r="G63" s="192"/>
      <c r="H63" s="192"/>
      <c r="I63" s="9"/>
      <c r="J63" s="11"/>
      <c r="K63" s="4"/>
    </row>
    <row r="64" spans="1:11" ht="18" customHeight="1" x14ac:dyDescent="0.35">
      <c r="A64" s="5" t="s">
        <v>40</v>
      </c>
      <c r="B64" s="5"/>
      <c r="C64" s="5"/>
      <c r="D64" s="194" t="s">
        <v>95</v>
      </c>
      <c r="E64" s="194"/>
      <c r="F64" s="194"/>
      <c r="G64" s="194"/>
      <c r="H64" s="194"/>
      <c r="I64" s="9"/>
      <c r="J64" s="11"/>
      <c r="K64" s="4"/>
    </row>
    <row r="65" spans="1:11" ht="150" customHeight="1" x14ac:dyDescent="0.35">
      <c r="A65" s="5" t="s">
        <v>40</v>
      </c>
      <c r="B65" s="5" t="s">
        <v>70</v>
      </c>
      <c r="C65" s="5"/>
      <c r="D65" s="173" t="str">
        <f>INDEX(Calcs!$AD$85:$AF$108,MATCH(A65,Calcs!$C$85:$C$108,0),MATCH(B65,Calcs!$AD$83:$AF$83,0))</f>
        <v>Water table depth will not have an impact on LPS construction in this neighborhood type. An open corridor of 0-3 feet does not add difficulty in installing LPS in the selected type of neighborhood. A sand/clay soil type will not have an impact on the construction of LPS in a profile 3 neighborhood. A depth to hard rock of 4-8 feet will have no impact on the installation of LPS in a profile 3 neighborhood. A depth to lime stone of 0-4 feet will increase the cost of utilizing LPS in a profile 3 neighborhood. When the existing gravity sewer is in poor condition, LPS as a replacement may help to avoid additional ROW restoration in a profile 3 neighborhood. A development density of 1-3 acre lots may increase the cost per lot for construction of LPS in a profile 3 neighborhood.</v>
      </c>
      <c r="E65" s="173"/>
      <c r="F65" s="173"/>
      <c r="G65" s="173"/>
      <c r="H65" s="173"/>
      <c r="I65" s="9"/>
      <c r="J65" s="11"/>
      <c r="K65" s="4"/>
    </row>
    <row r="66" spans="1:11" ht="18" customHeight="1" x14ac:dyDescent="0.35">
      <c r="A66" s="5" t="s">
        <v>40</v>
      </c>
      <c r="B66" s="5"/>
      <c r="C66" s="5"/>
      <c r="D66" s="194" t="s">
        <v>96</v>
      </c>
      <c r="E66" s="194"/>
      <c r="F66" s="194"/>
      <c r="G66" s="194"/>
      <c r="H66" s="194"/>
      <c r="I66" s="9"/>
      <c r="J66" s="11"/>
      <c r="K66" s="4"/>
    </row>
    <row r="67" spans="1:11" ht="150" customHeight="1" x14ac:dyDescent="0.35">
      <c r="A67" s="5" t="s">
        <v>40</v>
      </c>
      <c r="B67" s="5" t="s">
        <v>71</v>
      </c>
      <c r="C67" s="5"/>
      <c r="D67" s="173" t="str">
        <f t="array" ref="D67">INDEX(Calcs!$AD$85:$AF$108,MATCH(A67,Calcs!$C$85:$C$108,0),MATCH(B67,Calcs!$AD$83:$AF$83,0))</f>
        <v>Water table depth will not have an impact on vacuum sewer construction in this neighborhood type. An open corridor of 0-3 feet does not add difficulty in installing vacuum sewer in the selected type of neighborhood. A sand/clay soil type will not have an impact on the construction of vacuum sewer in a profile 3 neighborhood. A depth to hard rock of 4-8 feet will have no impact on the installation of vacuum sewer in a profile 3 neighborhood. A depth to lime stone of 0-4 feet will increase the cost of utilizing vacuum sewer in a profile 3 neighborhood. When the existing gravity sewer is in poor condition, vacuum sewer as a replacement may help to avoid additional ROW restoration in a profile 3 neighborhood. A development density of 1-3 acre lots may increase the cost per lot for construction of vacuum sewer in a profile 3 neighborhood.</v>
      </c>
      <c r="E67" s="173"/>
      <c r="F67" s="173"/>
      <c r="G67" s="173"/>
      <c r="H67" s="173"/>
      <c r="I67" s="9"/>
      <c r="J67" s="11"/>
      <c r="K67" s="4"/>
    </row>
    <row r="68" spans="1:11" ht="18" customHeight="1" x14ac:dyDescent="0.35">
      <c r="A68" s="5" t="s">
        <v>40</v>
      </c>
      <c r="B68" s="5"/>
      <c r="C68" s="5"/>
      <c r="D68" s="194" t="s">
        <v>97</v>
      </c>
      <c r="E68" s="194"/>
      <c r="F68" s="194"/>
      <c r="G68" s="194"/>
      <c r="H68" s="194"/>
      <c r="I68" s="9"/>
      <c r="J68" s="11"/>
      <c r="K68" s="4"/>
    </row>
    <row r="69" spans="1:11" ht="150" customHeight="1" x14ac:dyDescent="0.35">
      <c r="A69" s="5" t="s">
        <v>40</v>
      </c>
      <c r="B69" s="5" t="s">
        <v>72</v>
      </c>
      <c r="C69" s="5"/>
      <c r="D69" s="173" t="str">
        <f t="array" ref="D69">INDEX(Calcs!$AD$85:$AF$108,MATCH(A69,Calcs!$C$85:$C$108,0),MATCH(B69,Calcs!$AD$83:$AF$83,0))</f>
        <v>Water table depth will not have an impact on gravity sewer installation, regardless of the neighborhood characteristic. An open construction corridor of 0-3 feet may make the installation of gravity sewer more expensive in a profile 3 neighborhood. A sand/clay soil type will not have an impact on the installation of gravity sewer in a profile 3 neighborhood. A hard rock depth of 0-4 feet may increase the cost of gravity sewer construction in a profile 3 neighborhood. A lime stone depth of 0-4 feet will increase the cost of gravity sewer construction in a profile 3 neighborhood. If the existing gravity sewer is in poor condition, utilizing gravity sewer as a replacement may be less desirable in a profile 3 neighborhood. A development density of 1-3 acre lots may increase the cost per lot for construction of gravity sewer in a profile 3 neighborhood.</v>
      </c>
      <c r="E69" s="173"/>
      <c r="F69" s="173"/>
      <c r="G69" s="173"/>
      <c r="H69" s="173"/>
      <c r="I69" s="9"/>
      <c r="J69" s="11"/>
      <c r="K69" s="4"/>
    </row>
    <row r="70" spans="1:11" ht="18" customHeight="1" x14ac:dyDescent="0.35">
      <c r="D70" s="24"/>
      <c r="E70" s="24"/>
      <c r="F70" s="24"/>
      <c r="G70" s="24"/>
      <c r="H70" s="24"/>
    </row>
    <row r="71" spans="1:11" ht="18" customHeight="1" x14ac:dyDescent="0.35">
      <c r="D71" s="24"/>
      <c r="E71" s="24"/>
      <c r="F71" s="24"/>
      <c r="G71" s="24"/>
      <c r="H71" s="24"/>
    </row>
    <row r="72" spans="1:11" ht="18" customHeight="1" x14ac:dyDescent="0.35">
      <c r="A72" s="5" t="s">
        <v>15</v>
      </c>
      <c r="B72" s="5"/>
      <c r="C72" s="5"/>
      <c r="D72" s="192" t="str">
        <f>K72&amp;" -- YOUR INPUT: "&amp;J72</f>
        <v>SOIL TYPE -- YOUR INPUT: Sand/Clay</v>
      </c>
      <c r="E72" s="192"/>
      <c r="F72" s="192"/>
      <c r="G72" s="192"/>
      <c r="H72" s="192"/>
      <c r="I72" s="9"/>
      <c r="J72" s="11" t="str">
        <f t="array" ref="J72">INDEX(Calcs!$D$85:$D$108,MATCH(A72,Calcs!$C$85:$C$108,0))</f>
        <v>Sand/Clay</v>
      </c>
      <c r="K72" s="4" t="s">
        <v>151</v>
      </c>
    </row>
    <row r="73" spans="1:11" ht="144.5" customHeight="1" x14ac:dyDescent="0.35">
      <c r="A73" s="5" t="s">
        <v>15</v>
      </c>
      <c r="B73" s="5"/>
      <c r="C73" s="5"/>
      <c r="D73" s="173" t="s">
        <v>230</v>
      </c>
      <c r="E73" s="173"/>
      <c r="F73" s="173"/>
      <c r="G73" s="173"/>
      <c r="H73" s="173"/>
      <c r="I73" s="9"/>
      <c r="J73" s="11"/>
      <c r="K73" s="4"/>
    </row>
    <row r="74" spans="1:11" ht="246" customHeight="1" x14ac:dyDescent="0.35">
      <c r="A74" s="5" t="s">
        <v>15</v>
      </c>
      <c r="B74" s="5"/>
      <c r="C74" s="5"/>
      <c r="D74" s="173" t="str">
        <f>INDEX(Calcs!$E$95:$E$102,MATCH(A74,Calcs!$C$95:$C$102,0))</f>
        <v>Gravity Systems - The construction cost of gravity systems will not be affected relative to normal construction cost. A sand-clay type soil is the ideal soil for the construction of deeper and wider trenches required to construct gravity sewer systems. Due to the depth of gravity sewers trench boxes will still be required. The requirement for trench boxes results in the cost of the gravity sewer line installation being significantly more expensive than low-pressure or vacuum systems.
Low-pressure Systems - The construction cost of low-pressure systems in sand-clay soil types will not be affected relative to normal construction costs. A sand clay soil type is ideal for the construction of the trenches required to construct low-pressure systems. A sand clay soil type requires very little additional stabilization to maintain an open trench for the construction of this type of system. In most cases a trench box is not required.
Vacuum Systems - The construction cost of vacuum systems and sand clay soil types will not be affected relative to normal construction costs. A sand clay soil type is ideal for the construction of the trenches required to construct a vacuum sewer system. A sand clay soil type requires very little additional stabilization to maintain an open trench for the construction of this type of system. In most cases a trench box is not required.</v>
      </c>
      <c r="E74" s="173"/>
      <c r="F74" s="173"/>
      <c r="G74" s="173"/>
      <c r="H74" s="173"/>
      <c r="I74" s="9"/>
      <c r="J74" s="11"/>
      <c r="K74" s="4"/>
    </row>
    <row r="75" spans="1:11" ht="18" customHeight="1" x14ac:dyDescent="0.35">
      <c r="A75" s="5"/>
      <c r="B75" s="5"/>
      <c r="C75" s="5"/>
      <c r="D75" s="46"/>
      <c r="E75" s="46"/>
      <c r="F75" s="46"/>
      <c r="G75" s="46"/>
      <c r="H75" s="46"/>
      <c r="I75" s="9"/>
      <c r="J75" s="11"/>
      <c r="K75" s="4"/>
    </row>
    <row r="76" spans="1:11" ht="18" customHeight="1" x14ac:dyDescent="0.35">
      <c r="A76" s="5"/>
      <c r="B76" s="5"/>
      <c r="C76" s="5"/>
      <c r="D76" s="192" t="str">
        <f>D72</f>
        <v>SOIL TYPE -- YOUR INPUT: Sand/Clay</v>
      </c>
      <c r="E76" s="192"/>
      <c r="F76" s="192"/>
      <c r="G76" s="192"/>
      <c r="H76" s="192"/>
      <c r="I76" s="9"/>
      <c r="J76" s="11"/>
      <c r="K76" s="4"/>
    </row>
    <row r="77" spans="1:11" ht="18" customHeight="1" x14ac:dyDescent="0.35">
      <c r="A77" s="5" t="s">
        <v>15</v>
      </c>
      <c r="B77" s="5"/>
      <c r="C77" s="5"/>
      <c r="D77" s="194" t="s">
        <v>95</v>
      </c>
      <c r="E77" s="194"/>
      <c r="F77" s="194"/>
      <c r="G77" s="194"/>
      <c r="H77" s="194"/>
      <c r="I77" s="9"/>
      <c r="J77" s="11"/>
      <c r="K77" s="4"/>
    </row>
    <row r="78" spans="1:11" ht="150" customHeight="1" x14ac:dyDescent="0.35">
      <c r="A78" s="5" t="s">
        <v>15</v>
      </c>
      <c r="B78" s="5" t="s">
        <v>70</v>
      </c>
      <c r="C78" s="5"/>
      <c r="D78" s="173" t="str">
        <f>INDEX(Calcs!$AD$85:$AF$108,MATCH(A78,Calcs!$C$85:$C$108,0),MATCH(B78,Calcs!$AD$83:$AF$83,0))</f>
        <v>A water table depth of 5-12 feet should not impact LPS construction in sand/clay soil. An open construction corridor width of 0-3 feet will not have any additional negative impact on LPS installation in sand/clay soil. A depth of hard rock of 4-8 feet will not impact LPS installation with sand-clay soil. A depth to lime stone of 0-4 feet will be moderately impactful on LPS installation when the soil type is sand-clay mix. The existing gravity sewer being in poor condition has no impact on the construction of LPS in sand/clay soil conditions. A development density of 1-3 acre lots will not have an impact when constructing LPS in sand/clay soil. The characteristic of the neighborhood will have no impact on the installation of LPS, regardless of the soil type.</v>
      </c>
      <c r="E78" s="173"/>
      <c r="F78" s="173"/>
      <c r="G78" s="173"/>
      <c r="H78" s="173"/>
      <c r="I78" s="9"/>
      <c r="J78" s="11"/>
      <c r="K78" s="4"/>
    </row>
    <row r="79" spans="1:11" ht="18" customHeight="1" x14ac:dyDescent="0.35">
      <c r="A79" s="5" t="s">
        <v>15</v>
      </c>
      <c r="B79" s="5"/>
      <c r="C79" s="5"/>
      <c r="D79" s="194" t="s">
        <v>96</v>
      </c>
      <c r="E79" s="194"/>
      <c r="F79" s="194"/>
      <c r="G79" s="194"/>
      <c r="H79" s="194"/>
      <c r="I79" s="9"/>
      <c r="J79" s="11"/>
      <c r="K79" s="4"/>
    </row>
    <row r="80" spans="1:11" ht="150" customHeight="1" x14ac:dyDescent="0.35">
      <c r="A80" s="5" t="s">
        <v>15</v>
      </c>
      <c r="B80" s="5" t="s">
        <v>71</v>
      </c>
      <c r="C80" s="5"/>
      <c r="D80" s="173" t="str">
        <f t="array" ref="D80">INDEX(Calcs!$AD$85:$AF$108,MATCH(A80,Calcs!$C$85:$C$108,0),MATCH(B80,Calcs!$AD$83:$AF$83,0))</f>
        <v>A water table depth of 5-12 feet should not impact vacuum sewer construction in sand/clay soil. An open construction corridor width of 0-3 feet will not have any additional negative impact on vacuum sewer installation in sand/clay soil. A depth of hard rock of 4-8 feet will not impact vacuum sewer installation with sand-clay soil. A depth to lime stone of 0-4 feet will be moderately impactful on vacuum sewer installation when the soil type is sand-clay mix. The existing gravity sewer being in poor condition has no impact on the construction of vacuum sewer in sand/clay soil conditions. A development density of 1-3 acre lots will not have an impact when constructing vacuum sewer in sand/clay soil. The characteristic of the neighborhood will have no impact on the installation of vacuum sewer, regardless of the soil type.</v>
      </c>
      <c r="E80" s="173"/>
      <c r="F80" s="173"/>
      <c r="G80" s="173"/>
      <c r="H80" s="173"/>
      <c r="I80" s="9"/>
      <c r="J80" s="11"/>
      <c r="K80" s="4"/>
    </row>
    <row r="81" spans="1:11" ht="18" customHeight="1" x14ac:dyDescent="0.35">
      <c r="A81" s="5" t="s">
        <v>15</v>
      </c>
      <c r="B81" s="5"/>
      <c r="C81" s="5"/>
      <c r="D81" s="194" t="s">
        <v>97</v>
      </c>
      <c r="E81" s="194"/>
      <c r="F81" s="194"/>
      <c r="G81" s="194"/>
      <c r="H81" s="194"/>
      <c r="I81" s="9"/>
      <c r="J81" s="11"/>
      <c r="K81" s="4"/>
    </row>
    <row r="82" spans="1:11" ht="150" customHeight="1" x14ac:dyDescent="0.35">
      <c r="A82" s="5" t="s">
        <v>15</v>
      </c>
      <c r="B82" s="5" t="s">
        <v>72</v>
      </c>
      <c r="C82" s="5"/>
      <c r="D82" s="173" t="str">
        <f t="array" ref="D82">INDEX(Calcs!$AD$85:$AF$108,MATCH(A82,Calcs!$C$85:$C$108,0),MATCH(B82,Calcs!$AD$83:$AF$83,0))</f>
        <v>A water table depth of 5-12 feet may require additional dewatering to install gravity sewer in sand/clay soil. An open construction corridor width of 0-3 feet may make the installation of gravity sewer more difficult in sand/clay soil. A depth to hard rock of 4-8 feet will increase the cost of gravity construction in sand/clay soils. A depth to lime stone of 0-4 feet will increase the cost of gravity construction in sand/clay soils. When the existing gravity sewer is in poor condition, the consideration of utilizing gravity sewer as a replacement will not be impacted where there is sand/clay soil type. A development density of 1-3 acre-lots will not impact the installation of gravity sewer when the soil is sand/clay. The neighborhood profile will have no impact on the construction of gravity sewer, regardless of the soil type.</v>
      </c>
      <c r="E82" s="173"/>
      <c r="F82" s="173"/>
      <c r="G82" s="173"/>
      <c r="H82" s="173"/>
      <c r="I82" s="9"/>
      <c r="J82" s="11"/>
      <c r="K82" s="4"/>
    </row>
    <row r="83" spans="1:11" ht="18" customHeight="1" x14ac:dyDescent="0.35">
      <c r="D83" s="24"/>
      <c r="E83" s="24"/>
      <c r="F83" s="24"/>
      <c r="G83" s="24"/>
      <c r="H83" s="24"/>
    </row>
    <row r="84" spans="1:11" ht="18" customHeight="1" x14ac:dyDescent="0.35">
      <c r="D84" s="24"/>
      <c r="E84" s="24"/>
      <c r="F84" s="24"/>
      <c r="G84" s="24"/>
      <c r="H84" s="24"/>
    </row>
    <row r="85" spans="1:11" ht="18" customHeight="1" x14ac:dyDescent="0.35">
      <c r="A85" s="5" t="s">
        <v>32</v>
      </c>
      <c r="B85" s="5"/>
      <c r="C85" s="5"/>
      <c r="D85" s="192" t="str">
        <f>K85&amp;" -- YOUR INPUT: "&amp;J85</f>
        <v>DEPTH TO HARD ROCK -- YOUR INPUT: 4-8</v>
      </c>
      <c r="E85" s="192"/>
      <c r="F85" s="192"/>
      <c r="G85" s="192"/>
      <c r="H85" s="192"/>
      <c r="I85" s="9"/>
      <c r="J85" s="11" t="str">
        <f t="array" ref="J85">INDEX(Calcs!$D$85:$D$108,MATCH(A85,Calcs!$C$85:$C$108,0))</f>
        <v>4-8</v>
      </c>
      <c r="K85" s="4" t="s">
        <v>158</v>
      </c>
    </row>
    <row r="86" spans="1:11" ht="120" customHeight="1" x14ac:dyDescent="0.35">
      <c r="A86" s="5"/>
      <c r="B86" s="5"/>
      <c r="C86" s="5"/>
      <c r="D86" s="173" t="s">
        <v>228</v>
      </c>
      <c r="E86" s="173"/>
      <c r="F86" s="173"/>
      <c r="G86" s="173"/>
      <c r="H86" s="173"/>
      <c r="I86" s="9"/>
      <c r="J86" s="11"/>
      <c r="K86" s="4"/>
    </row>
    <row r="87" spans="1:11" ht="150" customHeight="1" x14ac:dyDescent="0.35">
      <c r="A87" s="5" t="s">
        <v>32</v>
      </c>
      <c r="B87" s="5"/>
      <c r="C87" s="5"/>
      <c r="D87" s="173" t="str">
        <f>INDEX(Calcs!$E$95:$E$102,MATCH(A87,Calcs!$C$95:$C$102,0))</f>
        <v>Based on your input of depth to hard rock of 4-8 feet, low-pressure and vaccum sewer systems should not have any issue at nominal depths. Gravity systems will encounter significant construction issues.</v>
      </c>
      <c r="E87" s="173"/>
      <c r="F87" s="173"/>
      <c r="G87" s="173"/>
      <c r="H87" s="173"/>
      <c r="I87" s="9"/>
      <c r="J87" s="11"/>
      <c r="K87" s="4"/>
    </row>
    <row r="88" spans="1:11" ht="18" customHeight="1" x14ac:dyDescent="0.35">
      <c r="A88" s="5"/>
      <c r="B88" s="5"/>
      <c r="C88" s="5"/>
      <c r="D88" s="46"/>
      <c r="E88" s="46"/>
      <c r="F88" s="46"/>
      <c r="G88" s="46"/>
      <c r="H88" s="46"/>
      <c r="I88" s="9"/>
      <c r="J88" s="11"/>
      <c r="K88" s="4"/>
    </row>
    <row r="89" spans="1:11" ht="18" customHeight="1" x14ac:dyDescent="0.35">
      <c r="A89" s="5"/>
      <c r="B89" s="5"/>
      <c r="C89" s="5"/>
      <c r="D89" s="192" t="str">
        <f>D85</f>
        <v>DEPTH TO HARD ROCK -- YOUR INPUT: 4-8</v>
      </c>
      <c r="E89" s="192"/>
      <c r="F89" s="192"/>
      <c r="G89" s="192"/>
      <c r="H89" s="192"/>
      <c r="I89" s="9"/>
      <c r="J89" s="11"/>
      <c r="K89" s="4"/>
    </row>
    <row r="90" spans="1:11" ht="18" customHeight="1" x14ac:dyDescent="0.35">
      <c r="A90" s="5" t="s">
        <v>32</v>
      </c>
      <c r="B90" s="5"/>
      <c r="C90" s="5"/>
      <c r="D90" s="194" t="s">
        <v>95</v>
      </c>
      <c r="E90" s="194"/>
      <c r="F90" s="194"/>
      <c r="G90" s="194"/>
      <c r="H90" s="194"/>
      <c r="I90" s="9"/>
      <c r="J90" s="11"/>
      <c r="K90" s="4"/>
    </row>
    <row r="91" spans="1:11" ht="150" customHeight="1" x14ac:dyDescent="0.35">
      <c r="A91" s="5" t="s">
        <v>32</v>
      </c>
      <c r="B91" s="5" t="s">
        <v>70</v>
      </c>
      <c r="C91" s="5"/>
      <c r="D91" s="173" t="str">
        <f>INDEX(Calcs!$AD$85:$AF$108,MATCH(A91,Calcs!$C$85:$C$108,0),MATCH(B91,Calcs!$AD$83:$AF$83,0))</f>
        <v>A water table depth of 5-12 feet will not have an impact on LPS construction with this depth to hard rock. An open construction corridor width of 0-3 feet will have no additional impact on the construction of LPS when hard rock is at this depth. Sand/clay soil will have no impact on the construction of LPS if the depth to hard rock is 4-8 feet, as the LPS should be installed at roughly 3 feet deep. When lime stone is at a depth of 0-4 feet, it will increase the difficulty of installing LPS when the depth to hard rock is 4-8 feet. The existing gravity sewer being in poor condition has no impact on the construction of LPS when the depth to hard rock is 4-8 feet. A development density of 1-3 acre lots will not impact the construction of LPS when the depth to hard rock is 4-8 feet. The characteristic of the neighborhood will not affect the construction of LPS at this depth to hard rock.</v>
      </c>
      <c r="E91" s="173"/>
      <c r="F91" s="173"/>
      <c r="G91" s="173"/>
      <c r="H91" s="173"/>
      <c r="I91" s="9"/>
      <c r="J91" s="11"/>
      <c r="K91" s="4"/>
    </row>
    <row r="92" spans="1:11" ht="18" customHeight="1" x14ac:dyDescent="0.35">
      <c r="A92" s="5" t="s">
        <v>32</v>
      </c>
      <c r="B92" s="5"/>
      <c r="C92" s="5"/>
      <c r="D92" s="194" t="s">
        <v>96</v>
      </c>
      <c r="E92" s="194"/>
      <c r="F92" s="194"/>
      <c r="G92" s="194"/>
      <c r="H92" s="194"/>
      <c r="I92" s="9"/>
      <c r="J92" s="11"/>
      <c r="K92" s="4"/>
    </row>
    <row r="93" spans="1:11" ht="150" customHeight="1" x14ac:dyDescent="0.35">
      <c r="A93" s="5" t="s">
        <v>32</v>
      </c>
      <c r="B93" s="5" t="s">
        <v>71</v>
      </c>
      <c r="C93" s="5"/>
      <c r="D93" s="173" t="str">
        <f t="array" ref="D93">INDEX(Calcs!$AD$85:$AF$108,MATCH(A93,Calcs!$C$85:$C$108,0),MATCH(B93,Calcs!$AD$83:$AF$83,0))</f>
        <v>A water table depth of 5-12 feet will not have an impact on vacuum sewer construction with this depth to hard rock. An open construction corridor width of 0-3 feet will have no additional impact on the construction of vacuum sewer when hard rock is at this depth. Sand/clay soil will have no impact on the construction of vacuum sewer if the depth to hard rock is 4-8 feet, as the vacuum sewer should be installed at roughly 3 feet deep. When lime stone is at a depth of 0-4 feet, it will increase the difficulty of installing vacuum sewer when the depth to hard rock is 4-8 feet. The existing gravity sewer being in poor condition has no impact on the construction of vacuum sewer when the depth to hard rock is 4-8 feet. A development density of 1-3 acre lots may increase the cost per lot for vacuum sewer when the depth to hard rock is 4-8 feet. The characteristic of the neighborhood will not affect the construction of vacuum sewer at this depth to hard rock.</v>
      </c>
      <c r="E93" s="173"/>
      <c r="F93" s="173"/>
      <c r="G93" s="173"/>
      <c r="H93" s="173"/>
      <c r="I93" s="9"/>
      <c r="J93" s="11"/>
      <c r="K93" s="4"/>
    </row>
    <row r="94" spans="1:11" ht="18" customHeight="1" x14ac:dyDescent="0.35">
      <c r="A94" s="5" t="s">
        <v>32</v>
      </c>
      <c r="B94" s="5"/>
      <c r="C94" s="5"/>
      <c r="D94" s="194" t="s">
        <v>97</v>
      </c>
      <c r="E94" s="194"/>
      <c r="F94" s="194"/>
      <c r="G94" s="194"/>
      <c r="H94" s="194"/>
      <c r="I94" s="9"/>
      <c r="J94" s="11"/>
      <c r="K94" s="4"/>
    </row>
    <row r="95" spans="1:11" ht="150" customHeight="1" x14ac:dyDescent="0.35">
      <c r="A95" s="5" t="s">
        <v>32</v>
      </c>
      <c r="B95" s="5" t="s">
        <v>72</v>
      </c>
      <c r="C95" s="5"/>
      <c r="D95" s="173" t="str">
        <f t="array" ref="D95">INDEX(Calcs!$AD$85:$AF$108,MATCH(A95,Calcs!$C$85:$C$108,0),MATCH(B95,Calcs!$AD$83:$AF$83,0))</f>
        <v>A water table depth of 5-12 feet will not make the construction of gravity sewer more difficult when the depth to hard rock is 4-8 feet. A construction corridor of 0-3 feet will increase the difficulty of installing gravity sewer when the depth to hard rock is 4-8 feet. Sand/clay soil will not have an additional impact on the installation of gravity sewer when the depth to hard rock is 4-8 feet. A depth of lime stone of 0-4 will further increase the difficulty of installing gravity sewer when the depth to hard rock is 4-8 feet. If the existing gravity sewer is in poor condition, replacing the sewer with gravity will be the least desirable option when the depth to hard rock is 4-8 feet. A development density of 1-3 acre-lots may increase the cost per lot to install gravity sewer when the depth to hard rock is 4-8 feet. A profile 3 neighborhood may require additional ROW restoration for the installation of gravity sewer when the depth to hard rock is 4-8 feet.</v>
      </c>
      <c r="E95" s="173"/>
      <c r="F95" s="173"/>
      <c r="G95" s="173"/>
      <c r="H95" s="173"/>
      <c r="I95" s="9"/>
      <c r="J95" s="11"/>
      <c r="K95" s="4"/>
    </row>
    <row r="96" spans="1:11" ht="18" customHeight="1" x14ac:dyDescent="0.35">
      <c r="D96" s="24"/>
      <c r="E96" s="24"/>
      <c r="F96" s="24"/>
      <c r="G96" s="24"/>
      <c r="H96" s="24"/>
    </row>
    <row r="97" spans="1:11" ht="18" customHeight="1" x14ac:dyDescent="0.35">
      <c r="D97" s="24"/>
      <c r="E97" s="24"/>
      <c r="F97" s="24"/>
      <c r="G97" s="24"/>
      <c r="H97" s="24"/>
    </row>
    <row r="98" spans="1:11" ht="18" customHeight="1" x14ac:dyDescent="0.35">
      <c r="A98" s="5" t="s">
        <v>34</v>
      </c>
      <c r="B98" s="5"/>
      <c r="C98" s="5"/>
      <c r="D98" s="192" t="str">
        <f>K98&amp;" -- YOUR INPUT: "&amp;J98</f>
        <v>DEPTH TO LIME STONE OR HARD PAN -- YOUR INPUT: 0-4</v>
      </c>
      <c r="E98" s="192"/>
      <c r="F98" s="192"/>
      <c r="G98" s="192"/>
      <c r="H98" s="192"/>
      <c r="I98" s="9"/>
      <c r="J98" s="11" t="str">
        <f t="array" ref="J98">INDEX(Calcs!$D$85:$D$108,MATCH(A98,Calcs!$C$85:$C$108,0))</f>
        <v>0-4</v>
      </c>
      <c r="K98" s="4" t="s">
        <v>159</v>
      </c>
    </row>
    <row r="99" spans="1:11" s="4" customFormat="1" ht="120" customHeight="1" x14ac:dyDescent="0.35">
      <c r="A99" s="5"/>
      <c r="B99" s="5"/>
      <c r="C99" s="5"/>
      <c r="D99" s="173" t="s">
        <v>228</v>
      </c>
      <c r="E99" s="173"/>
      <c r="F99" s="173"/>
      <c r="G99" s="173"/>
      <c r="H99" s="173"/>
      <c r="J99" s="11"/>
    </row>
    <row r="100" spans="1:11" ht="150" customHeight="1" x14ac:dyDescent="0.35">
      <c r="A100" s="5" t="s">
        <v>34</v>
      </c>
      <c r="B100" s="5"/>
      <c r="C100" s="5"/>
      <c r="D100" s="173" t="str">
        <f>INDEX(Calcs!$E$95:$E$102,MATCH(A100,Calcs!$C$95:$C$102,0))</f>
        <v>The presence of lime rock at a depth of zero to four feet below the ground surface will significantly affect the construction costs of gravity, low-pressure, and vacuum systems. Of course, the construction cost of gravity sewer will be significantly more affected than low-pressure systems or vacuum systems due to the required construction depth. Special construction techniques may be required to excavate in limerock. Where limerock is encountered at very shallow depths gravity sewer systems may not be feasible at all.</v>
      </c>
      <c r="E100" s="173"/>
      <c r="F100" s="173"/>
      <c r="G100" s="173"/>
      <c r="H100" s="173"/>
      <c r="I100" s="9"/>
      <c r="J100" s="11"/>
      <c r="K100" s="4"/>
    </row>
    <row r="101" spans="1:11" ht="18" customHeight="1" x14ac:dyDescent="0.35">
      <c r="A101" s="5"/>
      <c r="B101" s="5"/>
      <c r="C101" s="5"/>
      <c r="D101" s="46"/>
      <c r="E101" s="46"/>
      <c r="F101" s="46"/>
      <c r="G101" s="46"/>
      <c r="H101" s="46"/>
      <c r="I101" s="9"/>
      <c r="J101" s="11"/>
      <c r="K101" s="4"/>
    </row>
    <row r="102" spans="1:11" ht="18" customHeight="1" x14ac:dyDescent="0.35">
      <c r="A102" s="5"/>
      <c r="B102" s="5"/>
      <c r="C102" s="5"/>
      <c r="D102" s="192" t="str">
        <f>D98</f>
        <v>DEPTH TO LIME STONE OR HARD PAN -- YOUR INPUT: 0-4</v>
      </c>
      <c r="E102" s="192"/>
      <c r="F102" s="192"/>
      <c r="G102" s="192"/>
      <c r="H102" s="192"/>
      <c r="I102" s="9"/>
      <c r="J102" s="11"/>
      <c r="K102" s="4"/>
    </row>
    <row r="103" spans="1:11" ht="18" customHeight="1" x14ac:dyDescent="0.35">
      <c r="A103" s="5" t="s">
        <v>34</v>
      </c>
      <c r="B103" s="5"/>
      <c r="C103" s="5"/>
      <c r="D103" s="194" t="s">
        <v>95</v>
      </c>
      <c r="E103" s="194"/>
      <c r="F103" s="194"/>
      <c r="G103" s="194"/>
      <c r="H103" s="194"/>
      <c r="I103" s="9"/>
      <c r="J103" s="11"/>
      <c r="K103" s="4"/>
    </row>
    <row r="104" spans="1:11" ht="150" customHeight="1" x14ac:dyDescent="0.35">
      <c r="A104" s="5" t="s">
        <v>34</v>
      </c>
      <c r="B104" s="5" t="s">
        <v>70</v>
      </c>
      <c r="C104" s="5"/>
      <c r="D104" s="173" t="str">
        <f>INDEX(Calcs!$AD$85:$AF$108,MATCH(A104,Calcs!$C$85:$C$108,0),MATCH(B104,Calcs!$AD$83:$AF$83,0))</f>
        <v>A water table depth of 5-12 feet will not affect LPS construction at this depth to lime stone. An open construction corridor width of 0-3 feet will make the construction of LPS even more difficult with this depth to lime stone. Sand/clay soil will be slightly difficult to trench and install LPS if the depth to lime stone is 0-4 feet. A depth of hard rock of 4-8 feet should not increase the difficulty of installing LPS when the depth to lime stone is 0-4 feet. When the existing gravity sewer is in poor condition, LPS offers a feasible replacement option when the depth to lime stone is 0-4 feet. A development density of 1-3 acre lots may increase the cost per lot when constructing LPS with a depth to lime stone of 0-4 feet. A neighborhood characteristic of profile 3 may result in additional restoration for LPS installation when the depth to lime stone is 0-4 feet.</v>
      </c>
      <c r="E104" s="173"/>
      <c r="F104" s="173"/>
      <c r="G104" s="173"/>
      <c r="H104" s="173"/>
      <c r="I104" s="9"/>
      <c r="J104" s="11"/>
      <c r="K104" s="4"/>
    </row>
    <row r="105" spans="1:11" ht="18" customHeight="1" x14ac:dyDescent="0.35">
      <c r="A105" s="5" t="s">
        <v>34</v>
      </c>
      <c r="B105" s="5"/>
      <c r="C105" s="5"/>
      <c r="D105" s="194" t="s">
        <v>96</v>
      </c>
      <c r="E105" s="194"/>
      <c r="F105" s="194"/>
      <c r="G105" s="194"/>
      <c r="H105" s="194"/>
      <c r="I105" s="9"/>
      <c r="J105" s="11"/>
      <c r="K105" s="4"/>
    </row>
    <row r="106" spans="1:11" ht="150" customHeight="1" x14ac:dyDescent="0.35">
      <c r="A106" s="5" t="s">
        <v>34</v>
      </c>
      <c r="B106" s="5" t="s">
        <v>71</v>
      </c>
      <c r="C106" s="5"/>
      <c r="D106" s="173" t="str">
        <f t="array" ref="D106">INDEX(Calcs!$AD$85:$AF$108,MATCH(A106,Calcs!$C$85:$C$108,0),MATCH(B106,Calcs!$AD$83:$AF$83,0))</f>
        <v>A water table depth of 5-12 feet will not affect vacuum sewer construction at this depth to lime stone. An open construction corridor width of 0-3 feet will make the construction of vacuum sewer even more difficult with this depth to lime stone. Sand/clay soil will be slightly difficult to trench and install vacuum sewer if the depth to lime stone is 0-4 feet. A depth of hard rock of 4-8 feet should not increase the difficulty of installing vacuum sewer when the depth to lime stone is 0-4 feet. When the existing gravity sewer is in poor condition, vacuum sewer offers a feasible replacement option when the depth to lime stone is 0-4 feet. A development density of 1-3 acre lots may increase the cost per lot when constructing vacuum sewer with a depth to lime stone of 0-4 feet. A neighborhood characteristic of profile 3 may result in additional restoration for vacuum sewer installation when the depth to lime stone is 0-4 feet.</v>
      </c>
      <c r="E106" s="173"/>
      <c r="F106" s="173"/>
      <c r="G106" s="173"/>
      <c r="H106" s="173"/>
      <c r="I106" s="9"/>
      <c r="J106" s="11"/>
      <c r="K106" s="4"/>
    </row>
    <row r="107" spans="1:11" ht="18" customHeight="1" x14ac:dyDescent="0.35">
      <c r="A107" s="5" t="s">
        <v>34</v>
      </c>
      <c r="B107" s="5"/>
      <c r="C107" s="5"/>
      <c r="D107" s="194" t="s">
        <v>97</v>
      </c>
      <c r="E107" s="194"/>
      <c r="F107" s="194"/>
      <c r="G107" s="194"/>
      <c r="H107" s="194"/>
      <c r="I107" s="9"/>
      <c r="J107" s="11"/>
      <c r="K107" s="4"/>
    </row>
    <row r="108" spans="1:11" ht="150" customHeight="1" x14ac:dyDescent="0.35">
      <c r="A108" s="5" t="s">
        <v>34</v>
      </c>
      <c r="B108" s="5" t="s">
        <v>72</v>
      </c>
      <c r="C108" s="5"/>
      <c r="D108" s="173" t="str">
        <f t="array" ref="D108">INDEX(Calcs!$AD$85:$AF$108,MATCH(A108,Calcs!$C$85:$C$108,0),MATCH(B108,Calcs!$AD$83:$AF$83,0))</f>
        <v>A water table depth of 5-12 feet will not make the construction of gravity sewer more difficult when the depth to lime stone is 0-4 feet. A construction corridor of 0-3 feet will increase the difficulty of installing gravity sewer when the depth to lime stone is 0-4 feet. Sand/clay soil will not have an additional impact on the installation of gravity sewer when the depth to lime stone is 0-4 feet. A depth of hard rock of 4-8 will further increase the difficulty of installing gravity sewer when the depth to lime stone is 0-4 feet. If the existing gravity sewer is in poor condition, replacing the sewer with gravity will be the least desirable option when the depth to lime stone is 0-4 feet. A development density of 1-3 acre-lots may increase the cost per lot to install gravity sewer when the depth to lime stone is 0-4 feet. A profile 3 neighborhood may require additional ROW restoration for the installation of gravity sewer when the depth to lime stone is 0-4 feet.</v>
      </c>
      <c r="E108" s="173"/>
      <c r="F108" s="173"/>
      <c r="G108" s="173"/>
      <c r="H108" s="173"/>
      <c r="I108" s="9"/>
      <c r="J108" s="11"/>
      <c r="K108" s="4"/>
    </row>
    <row r="109" spans="1:11" ht="18" customHeight="1" x14ac:dyDescent="0.35">
      <c r="D109" s="24"/>
      <c r="E109" s="24"/>
      <c r="F109" s="24"/>
      <c r="G109" s="24"/>
      <c r="H109" s="24"/>
    </row>
    <row r="110" spans="1:11" ht="18" customHeight="1" x14ac:dyDescent="0.35">
      <c r="D110" s="24"/>
      <c r="E110" s="24"/>
      <c r="F110" s="24"/>
      <c r="G110" s="24"/>
      <c r="H110" s="24"/>
    </row>
    <row r="111" spans="1:11" ht="18" customHeight="1" x14ac:dyDescent="0.35">
      <c r="A111" s="5" t="s">
        <v>38</v>
      </c>
      <c r="B111" s="5"/>
      <c r="C111" s="5"/>
      <c r="D111" s="192" t="str">
        <f>K111&amp;" -- YOUR INPUT: "&amp;J111</f>
        <v>CONDITION OF EXISTING GRAVITY SEWER -- YOUR INPUT: Poor</v>
      </c>
      <c r="E111" s="192"/>
      <c r="F111" s="192"/>
      <c r="G111" s="192"/>
      <c r="H111" s="192"/>
      <c r="I111" s="9"/>
      <c r="J111" s="11" t="str">
        <f t="array" ref="J111">INDEX(Calcs!$D$85:$D$108,MATCH(A111,Calcs!$C$85:$C$108,0))</f>
        <v>Poor</v>
      </c>
      <c r="K111" s="4" t="s">
        <v>160</v>
      </c>
    </row>
    <row r="112" spans="1:11" ht="144" customHeight="1" x14ac:dyDescent="0.35">
      <c r="A112" s="5" t="s">
        <v>38</v>
      </c>
      <c r="B112" s="5"/>
      <c r="C112" s="5"/>
      <c r="D112" s="173" t="s">
        <v>1838</v>
      </c>
      <c r="E112" s="173"/>
      <c r="F112" s="173"/>
      <c r="G112" s="173"/>
      <c r="H112" s="173"/>
      <c r="I112" s="9"/>
      <c r="J112" s="11"/>
      <c r="K112" s="4"/>
    </row>
    <row r="113" spans="1:11" ht="150" customHeight="1" x14ac:dyDescent="0.35">
      <c r="A113" s="5" t="s">
        <v>38</v>
      </c>
      <c r="B113" s="5"/>
      <c r="C113" s="5"/>
      <c r="D113" s="173" t="str">
        <f>INDEX(Calcs!$E$95:$E$102,MATCH(A113,Calcs!$C$95:$C$102,0))</f>
        <v xml:space="preserve">A system that may be designed based upon outdated standards. Construction may have been performed using antiquated methods and materials. The system requires regular flushing to remove solids build up within the pipe system. There is evidence of standing water even after flushing. Inflow and infiltration are a problem even during periods of little rainfall. There is evidence of soil infiltration in all or parts of the system. Manholes are in poor condition with major structural issues throughout the system. </v>
      </c>
      <c r="E113" s="173"/>
      <c r="F113" s="173"/>
      <c r="G113" s="173"/>
      <c r="H113" s="173"/>
      <c r="I113" s="9"/>
      <c r="J113" s="11"/>
      <c r="K113" s="4"/>
    </row>
    <row r="114" spans="1:11" ht="18" customHeight="1" x14ac:dyDescent="0.35">
      <c r="A114" s="5"/>
      <c r="B114" s="5"/>
      <c r="C114" s="5"/>
      <c r="D114" s="46"/>
      <c r="E114" s="46"/>
      <c r="F114" s="46"/>
      <c r="G114" s="46"/>
      <c r="H114" s="46"/>
      <c r="I114" s="9"/>
      <c r="J114" s="11"/>
      <c r="K114" s="4"/>
    </row>
    <row r="115" spans="1:11" ht="18" customHeight="1" x14ac:dyDescent="0.35">
      <c r="A115" s="5"/>
      <c r="B115" s="5"/>
      <c r="C115" s="5"/>
      <c r="D115" s="192" t="str">
        <f>D111</f>
        <v>CONDITION OF EXISTING GRAVITY SEWER -- YOUR INPUT: Poor</v>
      </c>
      <c r="E115" s="192"/>
      <c r="F115" s="192"/>
      <c r="G115" s="192"/>
      <c r="H115" s="192"/>
      <c r="I115" s="9"/>
      <c r="J115" s="11"/>
      <c r="K115" s="4"/>
    </row>
    <row r="116" spans="1:11" ht="18" customHeight="1" x14ac:dyDescent="0.35">
      <c r="A116" s="5" t="s">
        <v>38</v>
      </c>
      <c r="B116" s="5"/>
      <c r="C116" s="5"/>
      <c r="D116" s="194" t="s">
        <v>95</v>
      </c>
      <c r="E116" s="194"/>
      <c r="F116" s="194"/>
      <c r="G116" s="194"/>
      <c r="H116" s="194"/>
      <c r="I116" s="9"/>
      <c r="J116" s="11"/>
      <c r="K116" s="4"/>
    </row>
    <row r="117" spans="1:11" ht="150" customHeight="1" x14ac:dyDescent="0.35">
      <c r="A117" s="5" t="s">
        <v>38</v>
      </c>
      <c r="B117" s="5" t="s">
        <v>70</v>
      </c>
      <c r="C117" s="5"/>
      <c r="D117" s="173" t="str">
        <f>INDEX(Calcs!$AD$85:$AF$108,MATCH(A117,Calcs!$C$85:$C$108,0),MATCH(B117,Calcs!$AD$83:$AF$83,0))</f>
        <v>A water table depth of 5-12 feet has no negative impacts on the replacement of poor gravity sewer with LPS. An open construction corridor width of 0-3 feet will make LPS sewer installation difficult, but it will still be the most attractive replacement option for the existing gravity sewer in poor condition. A sandy soil type will provide a less than ideal medium to utilize LPS for the replacement of gravity sewer in poor condition. A depth to hard rock of 4-8 feet will not impact the utilization of LPS to replace existing gravity sewer. A depth to lime stone of 0-4 feet will present difficulty when utilizing LPS to replace existing gravity sewer in poor condition. A development density of 1-3 acre lots may make the construction of LPS as a replacement option more affordable than other sewer options if the existing gravity sewer is in poor condition. A profile 3 neighborhood may increase the cost of utilizing LPS to replace existing gravity sewer in poor condition.</v>
      </c>
      <c r="E117" s="173"/>
      <c r="F117" s="173"/>
      <c r="G117" s="173"/>
      <c r="H117" s="173"/>
      <c r="I117" s="9"/>
      <c r="J117" s="11"/>
      <c r="K117" s="4"/>
    </row>
    <row r="118" spans="1:11" ht="18" customHeight="1" x14ac:dyDescent="0.35">
      <c r="A118" s="5" t="s">
        <v>38</v>
      </c>
      <c r="B118" s="5"/>
      <c r="C118" s="5"/>
      <c r="D118" s="194" t="s">
        <v>96</v>
      </c>
      <c r="E118" s="194"/>
      <c r="F118" s="194"/>
      <c r="G118" s="194"/>
      <c r="H118" s="194"/>
      <c r="I118" s="9"/>
      <c r="J118" s="11"/>
      <c r="K118" s="4"/>
    </row>
    <row r="119" spans="1:11" ht="150" customHeight="1" x14ac:dyDescent="0.35">
      <c r="A119" s="5" t="s">
        <v>38</v>
      </c>
      <c r="B119" s="5" t="s">
        <v>71</v>
      </c>
      <c r="C119" s="5"/>
      <c r="D119" s="173" t="str">
        <f t="array" ref="D119">INDEX(Calcs!$AD$85:$AF$108,MATCH(A119,Calcs!$C$85:$C$108,0),MATCH(B119,Calcs!$AD$83:$AF$83,0))</f>
        <v>A water table depth of 5-12 feet has no negative impacts on the replacement of poor gravity sewer with vacuum sewer. An open construction corridor width of 0-3 feet will make vacuum sewer sewer installation difficult, but it will still be the most attractive replacement option for the existing gravity sewer in poor condition. A sandy soil type will provide a less than ideal medium to utilize vacuum sewer for the replacement of gravity sewer in poor condition. A depth to hard rock of 4-8 feet will not impact the utilization of vacuum sewer to replace existing gravity sewer. A depth to lime stone of 0-4 feet will present difficulty when utilizing vacuum sewer to replace existing gravity sewer in poor condition. A development density of 1-3 acre lots may make the construction of vacuum sewer as a replacement option more affordable than other sewer options if the existing gravity sewer is in poor condition. A profile 3 neighborhood may increase the cost of utilizing vacuum sewer to replace existing gravity sewer in poor condition.</v>
      </c>
      <c r="E119" s="173"/>
      <c r="F119" s="173"/>
      <c r="G119" s="173"/>
      <c r="H119" s="173"/>
      <c r="I119" s="9"/>
      <c r="J119" s="11"/>
      <c r="K119" s="4"/>
    </row>
    <row r="120" spans="1:11" ht="18" customHeight="1" x14ac:dyDescent="0.35">
      <c r="A120" s="5" t="s">
        <v>38</v>
      </c>
      <c r="B120" s="5"/>
      <c r="C120" s="5"/>
      <c r="D120" s="194" t="s">
        <v>97</v>
      </c>
      <c r="E120" s="194"/>
      <c r="F120" s="194"/>
      <c r="G120" s="194"/>
      <c r="H120" s="194"/>
      <c r="I120" s="9"/>
      <c r="J120" s="11"/>
      <c r="K120" s="4"/>
    </row>
    <row r="121" spans="1:11" ht="150" customHeight="1" x14ac:dyDescent="0.35">
      <c r="A121" s="5" t="s">
        <v>38</v>
      </c>
      <c r="B121" s="5" t="s">
        <v>72</v>
      </c>
      <c r="C121" s="5"/>
      <c r="D121" s="173" t="str">
        <f t="array" ref="D121">INDEX(Calcs!$AD$85:$AF$108,MATCH(A121,Calcs!$C$85:$C$108,0),MATCH(B121,Calcs!$AD$83:$AF$83,0))</f>
        <v>A water table depth of 5-12 feet will make gravity sewer a less desirable replacement option if the existing gravity sewer is in poor condition. An open construction corridor of 0-3 feet may make gravity sewer a less desirable replacement option when the existing sewer is in poor condition. Sand/clay soil types will not impact the feasibility of gravity sewer as a replacement option when the existing gravity sewer is in poor condition. Where the hard rock is 4-8 feet deep, it will make gravity sewer the least desirable replacement option when the existing gravity sewer is in poor condition. Where the lime stone is 0-4 feet deep, it will make gravity sewer the least desirable replacement option when the existing gravity sewer is in poor condition. A development density of 1-3 acre-lots will make gravity sewer a less desirable replacement option when the existing gravity sewer is in poor condition. A profile 3 neighborhood may make the option of gravity sewer a less desirable replacement option when the existing gravity sewer is in poor condition.</v>
      </c>
      <c r="E121" s="173"/>
      <c r="F121" s="173"/>
      <c r="G121" s="173"/>
      <c r="H121" s="173"/>
      <c r="I121" s="9"/>
      <c r="J121" s="11"/>
      <c r="K121" s="4"/>
    </row>
    <row r="122" spans="1:11" ht="18" customHeight="1" x14ac:dyDescent="0.35">
      <c r="D122" s="24"/>
      <c r="E122" s="24"/>
      <c r="F122" s="24"/>
      <c r="G122" s="24"/>
      <c r="H122" s="24"/>
    </row>
    <row r="123" spans="1:11" ht="18" customHeight="1" x14ac:dyDescent="0.35">
      <c r="D123" s="24"/>
      <c r="E123" s="24"/>
      <c r="F123" s="24"/>
      <c r="G123" s="24"/>
      <c r="H123" s="24"/>
    </row>
    <row r="124" spans="1:11" ht="18" customHeight="1" x14ac:dyDescent="0.35">
      <c r="A124" s="5" t="s">
        <v>150</v>
      </c>
      <c r="B124" s="5"/>
      <c r="C124" s="5"/>
      <c r="D124" s="192" t="s">
        <v>248</v>
      </c>
      <c r="E124" s="192"/>
      <c r="F124" s="192"/>
      <c r="G124" s="192"/>
      <c r="H124" s="192"/>
      <c r="I124" s="9"/>
      <c r="J124" s="11"/>
      <c r="K124" s="4"/>
    </row>
    <row r="125" spans="1:11" ht="49.5" customHeight="1" x14ac:dyDescent="0.35">
      <c r="A125" s="5"/>
      <c r="B125" s="5"/>
      <c r="C125" s="5"/>
      <c r="D125" s="173" t="s">
        <v>249</v>
      </c>
      <c r="E125" s="173"/>
      <c r="F125" s="173"/>
      <c r="G125" s="173"/>
      <c r="H125" s="173"/>
      <c r="I125" s="9"/>
      <c r="J125" s="11"/>
      <c r="K125" s="4"/>
    </row>
    <row r="126" spans="1:11" ht="35" customHeight="1" x14ac:dyDescent="0.35">
      <c r="A126" s="5"/>
      <c r="B126" s="5"/>
      <c r="C126" s="5"/>
      <c r="D126" s="193" t="s">
        <v>119</v>
      </c>
      <c r="E126" s="193"/>
      <c r="F126" s="193"/>
      <c r="G126" s="193"/>
      <c r="H126" s="193"/>
      <c r="I126" s="9"/>
      <c r="J126" s="11"/>
      <c r="K126" s="4"/>
    </row>
    <row r="127" spans="1:11" ht="35" customHeight="1" x14ac:dyDescent="0.35">
      <c r="A127" s="5"/>
      <c r="B127" s="5"/>
      <c r="C127" s="5"/>
      <c r="D127" s="173" t="str">
        <f>Calcs!D103</f>
        <v>No, we don’t believe that will be an issue.</v>
      </c>
      <c r="E127" s="173"/>
      <c r="F127" s="173"/>
      <c r="G127" s="173"/>
      <c r="H127" s="173"/>
      <c r="I127" s="9"/>
      <c r="J127" s="11"/>
      <c r="K127" s="4"/>
    </row>
    <row r="128" spans="1:11" ht="35" customHeight="1" x14ac:dyDescent="0.35">
      <c r="A128" s="5" t="s">
        <v>116</v>
      </c>
      <c r="B128" s="5" t="s">
        <v>150</v>
      </c>
      <c r="C128" s="5"/>
      <c r="D128" s="187" t="str">
        <f>INDEX(Calcs!$AD$85:$AG$108,MATCH(A128,Calcs!$C$85:$C$108,0),MATCH(B128,Calcs!$AD$83:$AG$83,0))</f>
        <v xml:space="preserve">Congratulations, you are in a better position than other utilities. However, if you still need assistance you can reach out to your FRWA contact or circuit writer. </v>
      </c>
      <c r="E128" s="187"/>
      <c r="F128" s="187"/>
      <c r="G128" s="187"/>
      <c r="H128" s="187"/>
      <c r="I128" s="9"/>
      <c r="J128" s="11"/>
      <c r="K128" s="4"/>
    </row>
    <row r="129" spans="1:11" ht="35" customHeight="1" x14ac:dyDescent="0.35">
      <c r="A129" s="5"/>
      <c r="B129" s="5"/>
      <c r="C129" s="5"/>
      <c r="D129" s="193" t="s">
        <v>121</v>
      </c>
      <c r="E129" s="193"/>
      <c r="F129" s="193"/>
      <c r="G129" s="193"/>
      <c r="H129" s="193"/>
      <c r="I129" s="9"/>
      <c r="J129" s="11"/>
      <c r="K129" s="4"/>
    </row>
    <row r="130" spans="1:11" ht="35" customHeight="1" x14ac:dyDescent="0.35">
      <c r="A130" s="5"/>
      <c r="B130" s="5"/>
      <c r="C130" s="5"/>
      <c r="D130" s="48" t="str">
        <f>Model!$E$43</f>
        <v>Support the selection of an alternative wastewater collection system.</v>
      </c>
      <c r="E130" s="118"/>
      <c r="F130" s="118"/>
      <c r="G130" s="118"/>
      <c r="H130" s="118"/>
      <c r="I130" s="9"/>
      <c r="J130" s="11"/>
      <c r="K130" s="4"/>
    </row>
    <row r="131" spans="1:11" ht="35" customHeight="1" x14ac:dyDescent="0.35">
      <c r="A131" s="5" t="s">
        <v>117</v>
      </c>
      <c r="B131" s="5" t="s">
        <v>150</v>
      </c>
      <c r="C131" s="5"/>
      <c r="D131" s="187" t="str">
        <f>INDEX(Calcs!$AD$85:$AG$108,MATCH(A131,Calcs!$C$85:$C$108,0),MATCH(B131,Calcs!$AD$83:$AG$83,0))</f>
        <v xml:space="preserve">Congratulations, you are in a better position than other utilities. However, if you still need assistance you can reach out to your FRWA contact or circuit writer. </v>
      </c>
      <c r="E131" s="187"/>
      <c r="F131" s="187"/>
      <c r="G131" s="187"/>
      <c r="H131" s="187"/>
      <c r="I131" s="9"/>
      <c r="J131" s="11"/>
      <c r="K131" s="4"/>
    </row>
    <row r="132" spans="1:11" ht="35" customHeight="1" x14ac:dyDescent="0.35">
      <c r="A132" s="5"/>
      <c r="B132" s="5"/>
      <c r="C132" s="5"/>
      <c r="D132" s="193" t="s">
        <v>122</v>
      </c>
      <c r="E132" s="193"/>
      <c r="F132" s="193"/>
      <c r="G132" s="193"/>
      <c r="H132" s="193"/>
      <c r="I132" s="9"/>
      <c r="J132" s="11"/>
      <c r="K132" s="4"/>
    </row>
    <row r="133" spans="1:11" ht="35" customHeight="1" x14ac:dyDescent="0.35">
      <c r="A133" s="5"/>
      <c r="B133" s="5"/>
      <c r="C133" s="5"/>
      <c r="D133" s="187" t="str">
        <f>Calcs!D105</f>
        <v>Support the selection of an alternative wastewater collection system.</v>
      </c>
      <c r="E133" s="187"/>
      <c r="F133" s="187"/>
      <c r="G133" s="187"/>
      <c r="H133" s="187"/>
      <c r="I133" s="9"/>
      <c r="J133" s="11"/>
      <c r="K133" s="4"/>
    </row>
    <row r="134" spans="1:11" ht="35" customHeight="1" x14ac:dyDescent="0.35">
      <c r="A134" s="5" t="s">
        <v>118</v>
      </c>
      <c r="B134" s="5" t="s">
        <v>150</v>
      </c>
      <c r="C134" s="5"/>
      <c r="D134" s="187" t="str">
        <f>INDEX(Calcs!$AD$85:$AG$108,MATCH(A134,Calcs!$C$85:$C$108,0),MATCH(B134,Calcs!$AD$83:$AG$83,0))</f>
        <v xml:space="preserve">Congratulations, you are in a better position than other utilities. However, if you still need assistance you can reach out to your FRWA contact or circuit writer. </v>
      </c>
      <c r="E134" s="187"/>
      <c r="F134" s="187"/>
      <c r="G134" s="187"/>
      <c r="H134" s="187"/>
      <c r="I134" s="9"/>
      <c r="J134" s="11"/>
      <c r="K134" s="4"/>
    </row>
    <row r="135" spans="1:11" x14ac:dyDescent="0.35">
      <c r="D135" s="40"/>
      <c r="E135" s="40"/>
      <c r="F135" s="40"/>
      <c r="G135" s="40"/>
      <c r="H135" s="40"/>
    </row>
  </sheetData>
  <sheetProtection algorithmName="SHA-512" hashValue="FO5cH2e0sdcTI/wpEglnLFPDjArv739igm+a7yLDF/Ja7+RTBA7WOimEz2tU1ic8hgyPb4kZ68Iz95hX4aHEfg==" saltValue="S+GJMnYVeJomKT3+4B6QLQ==" spinCount="100000" sheet="1" objects="1" scenarios="1" formatRows="0"/>
  <mergeCells count="108">
    <mergeCell ref="D54:H54"/>
    <mergeCell ref="D55:H55"/>
    <mergeCell ref="D56:H56"/>
    <mergeCell ref="D59:H59"/>
    <mergeCell ref="D60:H60"/>
    <mergeCell ref="D25:H25"/>
    <mergeCell ref="D99:H99"/>
    <mergeCell ref="D1:H1"/>
    <mergeCell ref="D121:H121"/>
    <mergeCell ref="D111:H111"/>
    <mergeCell ref="D112:H112"/>
    <mergeCell ref="D113:H113"/>
    <mergeCell ref="D116:H116"/>
    <mergeCell ref="D117:H117"/>
    <mergeCell ref="D107:H107"/>
    <mergeCell ref="D108:H108"/>
    <mergeCell ref="D118:H118"/>
    <mergeCell ref="D119:H119"/>
    <mergeCell ref="D120:H120"/>
    <mergeCell ref="D100:H100"/>
    <mergeCell ref="D103:H103"/>
    <mergeCell ref="D104:H104"/>
    <mergeCell ref="D89:H89"/>
    <mergeCell ref="D105:H105"/>
    <mergeCell ref="D7:H7"/>
    <mergeCell ref="E4:F4"/>
    <mergeCell ref="D18:E18"/>
    <mergeCell ref="D8:F8"/>
    <mergeCell ref="D9:F9"/>
    <mergeCell ref="D10:F10"/>
    <mergeCell ref="D11:F11"/>
    <mergeCell ref="D12:H12"/>
    <mergeCell ref="D13:H13"/>
    <mergeCell ref="D15:E15"/>
    <mergeCell ref="D16:E16"/>
    <mergeCell ref="D17:E17"/>
    <mergeCell ref="D14:H14"/>
    <mergeCell ref="D134:H134"/>
    <mergeCell ref="D127:H127"/>
    <mergeCell ref="D133:H133"/>
    <mergeCell ref="D124:H124"/>
    <mergeCell ref="D125:H125"/>
    <mergeCell ref="D126:H126"/>
    <mergeCell ref="D128:H128"/>
    <mergeCell ref="D28:H28"/>
    <mergeCell ref="D29:H29"/>
    <mergeCell ref="D30:H30"/>
    <mergeCell ref="D31:H31"/>
    <mergeCell ref="D43:H43"/>
    <mergeCell ref="D42:H42"/>
    <mergeCell ref="D46:H46"/>
    <mergeCell ref="D47:H47"/>
    <mergeCell ref="D48:H48"/>
    <mergeCell ref="D51:H51"/>
    <mergeCell ref="D52:H52"/>
    <mergeCell ref="D53:H53"/>
    <mergeCell ref="D61:H61"/>
    <mergeCell ref="D64:H64"/>
    <mergeCell ref="D65:H65"/>
    <mergeCell ref="D66:H66"/>
    <mergeCell ref="D67:H67"/>
    <mergeCell ref="D132:H132"/>
    <mergeCell ref="D68:H68"/>
    <mergeCell ref="D69:H69"/>
    <mergeCell ref="D72:H72"/>
    <mergeCell ref="D73:H73"/>
    <mergeCell ref="D74:H74"/>
    <mergeCell ref="D77:H77"/>
    <mergeCell ref="D78:H78"/>
    <mergeCell ref="D79:H79"/>
    <mergeCell ref="D80:H80"/>
    <mergeCell ref="D81:H81"/>
    <mergeCell ref="D82:H82"/>
    <mergeCell ref="D85:H85"/>
    <mergeCell ref="D87:H87"/>
    <mergeCell ref="D90:H90"/>
    <mergeCell ref="D91:H91"/>
    <mergeCell ref="D102:H102"/>
    <mergeCell ref="D106:H106"/>
    <mergeCell ref="D92:H92"/>
    <mergeCell ref="D93:H93"/>
    <mergeCell ref="D94:H94"/>
    <mergeCell ref="D95:H95"/>
    <mergeCell ref="D98:H98"/>
    <mergeCell ref="D2:H2"/>
    <mergeCell ref="D115:H115"/>
    <mergeCell ref="D37:H37"/>
    <mergeCell ref="D50:H50"/>
    <mergeCell ref="D63:H63"/>
    <mergeCell ref="D76:H76"/>
    <mergeCell ref="D86:H86"/>
    <mergeCell ref="D129:H129"/>
    <mergeCell ref="D131:H131"/>
    <mergeCell ref="D3:H3"/>
    <mergeCell ref="D38:H38"/>
    <mergeCell ref="D39:H39"/>
    <mergeCell ref="D40:H40"/>
    <mergeCell ref="D41:H41"/>
    <mergeCell ref="D27:H27"/>
    <mergeCell ref="D33:H33"/>
    <mergeCell ref="D34:H34"/>
    <mergeCell ref="D35:H35"/>
    <mergeCell ref="D23:H23"/>
    <mergeCell ref="D22:H22"/>
    <mergeCell ref="D5:H5"/>
    <mergeCell ref="D21:H21"/>
    <mergeCell ref="D26:H26"/>
    <mergeCell ref="D6:H6"/>
  </mergeCells>
  <hyperlinks>
    <hyperlink ref="D3:H3" location="Model!A1" display="RETURN TO INPUT PAGE" xr:uid="{CEBEBF6D-6B34-429E-98F8-06C121BCA092}"/>
    <hyperlink ref="D2:H2" location="'Release Notes'!A1" display="CLICK HERE FOR RELEASE NOTES" xr:uid="{02BCC574-F5F1-4FB5-BDF7-D3345944D632}"/>
  </hyperlinks>
  <printOptions horizontalCentered="1"/>
  <pageMargins left="0.25" right="0.25" top="0.75" bottom="0.75" header="0.3" footer="0.3"/>
  <pageSetup orientation="portrait" r:id="rId1"/>
  <headerFooter>
    <oddHeader xml:space="preserve">&amp;C&amp;"-,Bold"&amp;KC00000The current version of the tool is a beta version and for demonstration purposes only.  While the information in the tool is accurate it is not comprehensive.  </oddHeader>
    <oddFooter>&amp;R&amp;8Version 0.0.1</oddFooter>
  </headerFooter>
  <rowBreaks count="17" manualBreakCount="17">
    <brk id="19" max="16383" man="1"/>
    <brk id="23" min="3" max="7" man="1"/>
    <brk id="31" max="16383" man="1"/>
    <brk id="35" max="16383" man="1"/>
    <brk id="44" min="3" max="7" man="1"/>
    <brk id="48" max="16383" man="1"/>
    <brk id="57" min="3" max="7" man="1"/>
    <brk id="61" max="16383" man="1"/>
    <brk id="70" min="3" max="7" man="1"/>
    <brk id="74" max="16383" man="1"/>
    <brk id="83" min="3" max="7" man="1"/>
    <brk id="87" min="3" max="7" man="1"/>
    <brk id="96" min="3" max="7" man="1"/>
    <brk id="100" max="16383" man="1"/>
    <brk id="109" min="3" max="7" man="1"/>
    <brk id="113" max="16383" man="1"/>
    <brk id="12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61B9-10B1-4CF5-9735-05F9EE3A7A9B}">
  <sheetPr codeName="Sheet5"/>
  <dimension ref="A1:E8"/>
  <sheetViews>
    <sheetView zoomScaleNormal="100" workbookViewId="0">
      <pane ySplit="4" topLeftCell="A5" activePane="bottomLeft" state="frozen"/>
      <selection pane="bottomLeft"/>
    </sheetView>
  </sheetViews>
  <sheetFormatPr defaultColWidth="0" defaultRowHeight="14.5" zeroHeight="1" x14ac:dyDescent="0.35"/>
  <cols>
    <col min="1" max="1" width="83" customWidth="1"/>
    <col min="2" max="2" width="8.54296875" hidden="1" customWidth="1"/>
    <col min="3" max="16384" width="8.7265625" hidden="1"/>
  </cols>
  <sheetData>
    <row r="1" spans="1:5" ht="48.5" x14ac:dyDescent="0.35">
      <c r="A1" s="155" t="s">
        <v>1854</v>
      </c>
    </row>
    <row r="2" spans="1:5" ht="12" customHeight="1" thickBot="1" x14ac:dyDescent="0.4">
      <c r="A2" s="191" t="s">
        <v>1855</v>
      </c>
      <c r="B2" s="191"/>
      <c r="C2" s="191"/>
      <c r="D2" s="191"/>
      <c r="E2" s="191"/>
    </row>
    <row r="3" spans="1:5" x14ac:dyDescent="0.35">
      <c r="A3" s="14" t="s">
        <v>90</v>
      </c>
    </row>
    <row r="4" spans="1:5" s="7" customFormat="1" ht="20" customHeight="1" thickBot="1" x14ac:dyDescent="0.4">
      <c r="A4" s="15" t="s">
        <v>115</v>
      </c>
    </row>
    <row r="5" spans="1:5" ht="409.5" customHeight="1" thickTop="1" x14ac:dyDescent="0.35">
      <c r="A5" s="204" t="s">
        <v>161</v>
      </c>
    </row>
    <row r="6" spans="1:5" ht="130" customHeight="1" x14ac:dyDescent="0.35">
      <c r="A6" s="205"/>
    </row>
    <row r="7" spans="1:5" ht="130.5" customHeight="1" x14ac:dyDescent="0.35">
      <c r="A7" s="205"/>
    </row>
    <row r="8" spans="1:5" ht="267.5" customHeight="1" x14ac:dyDescent="0.35">
      <c r="A8" s="205"/>
    </row>
  </sheetData>
  <sheetProtection algorithmName="SHA-512" hashValue="DU9drsXOVL+NA2d7d+tkKoPPY8/wodXiOM/9EHbLa5QMl7SyV+mqc1JgRRcSj7XY999qS6EspHVxYloA5iNKAw==" saltValue="qY9uDomxzAWsfNmAJs0xMQ==" spinCount="100000" sheet="1" objects="1" scenarios="1"/>
  <mergeCells count="2">
    <mergeCell ref="A5:A8"/>
    <mergeCell ref="A2:E2"/>
  </mergeCells>
  <hyperlinks>
    <hyperlink ref="A3" location="Model!A5" display="BACK TO INPUT PAGE" xr:uid="{B72E1E68-130D-401C-8583-C4B056F0C949}"/>
    <hyperlink ref="A2:E2" location="'Release Notes'!A1" display="CLICK HERE FOR RELEASE NOTES" xr:uid="{481436A4-8E76-4EF7-A4C9-8BB733D62B84}"/>
  </hyperlinks>
  <printOptions horizontalCentered="1"/>
  <pageMargins left="0.7" right="0.7" top="0.75" bottom="0.75" header="0.3" footer="0.3"/>
  <pageSetup orientation="portrait" r:id="rId1"/>
  <headerFooter>
    <oddHeader xml:space="preserve">&amp;C&amp;"-,Bold"&amp;KC00000The current version of the tool is a beta version and for demonstration purposes only.  While the information in the tool is accurate it is not comprehensive.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334F-9A75-4B15-96A3-B09C7CB034F9}">
  <sheetPr codeName="Sheet6"/>
  <dimension ref="A1:L52"/>
  <sheetViews>
    <sheetView topLeftCell="A18" zoomScaleNormal="100" workbookViewId="0">
      <selection sqref="A1:H1"/>
    </sheetView>
  </sheetViews>
  <sheetFormatPr defaultColWidth="0" defaultRowHeight="14.5" zeroHeight="1" x14ac:dyDescent="0.35"/>
  <cols>
    <col min="1" max="1" width="1.6328125" customWidth="1"/>
    <col min="2" max="2" width="12.6328125" customWidth="1"/>
    <col min="3" max="7" width="14.6328125" style="1" customWidth="1"/>
    <col min="8" max="8" width="1.6328125" customWidth="1"/>
    <col min="9" max="12" width="8.54296875" hidden="1" customWidth="1"/>
    <col min="13" max="16384" width="8.7265625" hidden="1"/>
  </cols>
  <sheetData>
    <row r="1" spans="1:8" ht="48" customHeight="1" thickBot="1" x14ac:dyDescent="0.4">
      <c r="A1" s="246" t="s">
        <v>1854</v>
      </c>
      <c r="B1" s="246"/>
      <c r="C1" s="246"/>
      <c r="D1" s="246"/>
      <c r="E1" s="246"/>
      <c r="F1" s="246"/>
      <c r="G1" s="246"/>
      <c r="H1" s="246"/>
    </row>
    <row r="2" spans="1:8" ht="12" customHeight="1" thickBot="1" x14ac:dyDescent="0.4">
      <c r="A2" s="206" t="s">
        <v>1855</v>
      </c>
      <c r="B2" s="206"/>
      <c r="C2" s="206"/>
      <c r="D2" s="206"/>
      <c r="E2" s="206"/>
      <c r="F2" s="206"/>
      <c r="G2" s="206"/>
      <c r="H2" s="206"/>
    </row>
    <row r="3" spans="1:8" ht="15" thickBot="1" x14ac:dyDescent="0.4">
      <c r="A3" s="168" t="s">
        <v>90</v>
      </c>
      <c r="B3" s="169"/>
      <c r="C3" s="169"/>
      <c r="D3" s="169"/>
      <c r="E3" s="169"/>
      <c r="F3" s="169"/>
      <c r="G3" s="169"/>
      <c r="H3" s="170"/>
    </row>
    <row r="4" spans="1:8" s="7" customFormat="1" ht="20" customHeight="1" thickBot="1" x14ac:dyDescent="0.4">
      <c r="A4" s="232" t="s">
        <v>88</v>
      </c>
      <c r="B4" s="232"/>
      <c r="C4" s="232"/>
      <c r="D4" s="232"/>
      <c r="E4" s="232"/>
      <c r="F4" s="232"/>
      <c r="G4" s="232"/>
      <c r="H4" s="232"/>
    </row>
    <row r="5" spans="1:8" ht="409.5" customHeight="1" thickTop="1" x14ac:dyDescent="0.35">
      <c r="A5" s="236" t="s">
        <v>162</v>
      </c>
      <c r="B5" s="236"/>
      <c r="C5" s="236"/>
      <c r="D5" s="236"/>
      <c r="E5" s="236"/>
      <c r="F5" s="236"/>
      <c r="G5" s="236"/>
      <c r="H5" s="236"/>
    </row>
    <row r="6" spans="1:8" ht="127.5" customHeight="1" x14ac:dyDescent="0.35">
      <c r="A6" s="237"/>
      <c r="B6" s="237"/>
      <c r="C6" s="237"/>
      <c r="D6" s="237"/>
      <c r="E6" s="237"/>
      <c r="F6" s="237"/>
      <c r="G6" s="237"/>
      <c r="H6" s="237"/>
    </row>
    <row r="7" spans="1:8" ht="18" customHeight="1" thickBot="1" x14ac:dyDescent="0.4">
      <c r="A7" s="233" t="s">
        <v>132</v>
      </c>
      <c r="B7" s="233"/>
      <c r="C7" s="233"/>
      <c r="D7" s="233"/>
      <c r="E7" s="233"/>
      <c r="F7" s="233"/>
      <c r="G7" s="233"/>
      <c r="H7" s="233"/>
    </row>
    <row r="8" spans="1:8" ht="16" customHeight="1" thickBot="1" x14ac:dyDescent="0.4">
      <c r="A8" s="16"/>
      <c r="B8" s="17" t="s">
        <v>133</v>
      </c>
      <c r="C8" s="238" t="s">
        <v>172</v>
      </c>
      <c r="D8" s="239"/>
      <c r="E8" s="252" t="s">
        <v>173</v>
      </c>
      <c r="F8" s="253"/>
      <c r="G8" s="18" t="s">
        <v>174</v>
      </c>
      <c r="H8" s="16"/>
    </row>
    <row r="9" spans="1:8" ht="30" customHeight="1" x14ac:dyDescent="0.35">
      <c r="A9" s="16"/>
      <c r="B9" s="19" t="s">
        <v>134</v>
      </c>
      <c r="C9" s="240" t="s">
        <v>137</v>
      </c>
      <c r="D9" s="241"/>
      <c r="E9" s="241"/>
      <c r="F9" s="241"/>
      <c r="G9" s="242"/>
      <c r="H9" s="16"/>
    </row>
    <row r="10" spans="1:8" ht="30" customHeight="1" x14ac:dyDescent="0.35">
      <c r="A10" s="16"/>
      <c r="B10" s="20" t="s">
        <v>135</v>
      </c>
      <c r="C10" s="234" t="s">
        <v>138</v>
      </c>
      <c r="D10" s="235"/>
      <c r="E10" s="254" t="s">
        <v>139</v>
      </c>
      <c r="F10" s="255"/>
      <c r="G10" s="256"/>
      <c r="H10" s="16"/>
    </row>
    <row r="11" spans="1:8" ht="30" customHeight="1" thickBot="1" x14ac:dyDescent="0.4">
      <c r="A11" s="16"/>
      <c r="B11" s="21" t="s">
        <v>136</v>
      </c>
      <c r="C11" s="230" t="s">
        <v>138</v>
      </c>
      <c r="D11" s="231"/>
      <c r="E11" s="257" t="s">
        <v>139</v>
      </c>
      <c r="F11" s="250"/>
      <c r="G11" s="251"/>
      <c r="H11" s="16"/>
    </row>
    <row r="12" spans="1:8" ht="12" customHeight="1" thickBot="1" x14ac:dyDescent="0.4">
      <c r="A12" s="16"/>
      <c r="B12" s="16"/>
      <c r="C12" s="22"/>
      <c r="D12" s="23"/>
      <c r="E12" s="23"/>
      <c r="F12" s="22"/>
      <c r="G12" s="22"/>
      <c r="H12" s="16"/>
    </row>
    <row r="13" spans="1:8" ht="20" customHeight="1" thickTop="1" thickBot="1" x14ac:dyDescent="0.4">
      <c r="A13" s="228" t="s">
        <v>199</v>
      </c>
      <c r="B13" s="228"/>
      <c r="C13" s="228"/>
      <c r="D13" s="228"/>
      <c r="E13" s="228"/>
      <c r="F13" s="228"/>
      <c r="G13" s="228"/>
      <c r="H13" s="228"/>
    </row>
    <row r="14" spans="1:8" ht="409.5" customHeight="1" thickTop="1" x14ac:dyDescent="0.35">
      <c r="A14" s="229" t="s">
        <v>163</v>
      </c>
      <c r="B14" s="229"/>
      <c r="C14" s="229"/>
      <c r="D14" s="229"/>
      <c r="E14" s="229"/>
      <c r="F14" s="229"/>
      <c r="G14" s="229"/>
      <c r="H14" s="229"/>
    </row>
    <row r="15" spans="1:8" ht="13" customHeight="1" x14ac:dyDescent="0.35">
      <c r="A15" s="173"/>
      <c r="B15" s="173"/>
      <c r="C15" s="173"/>
      <c r="D15" s="173"/>
      <c r="E15" s="173"/>
      <c r="F15" s="173"/>
      <c r="G15" s="173"/>
      <c r="H15" s="173"/>
    </row>
    <row r="16" spans="1:8" ht="12" customHeight="1" thickBot="1" x14ac:dyDescent="0.4">
      <c r="A16" s="16"/>
      <c r="B16" s="16"/>
      <c r="C16" s="22"/>
      <c r="D16" s="23"/>
      <c r="E16" s="23"/>
      <c r="F16" s="22"/>
      <c r="G16" s="22"/>
      <c r="H16" s="16"/>
    </row>
    <row r="17" spans="1:8" ht="20" customHeight="1" thickTop="1" thickBot="1" x14ac:dyDescent="0.4">
      <c r="A17" s="228" t="s">
        <v>164</v>
      </c>
      <c r="B17" s="228"/>
      <c r="C17" s="228"/>
      <c r="D17" s="228"/>
      <c r="E17" s="228"/>
      <c r="F17" s="228"/>
      <c r="G17" s="228"/>
      <c r="H17" s="228"/>
    </row>
    <row r="18" spans="1:8" ht="378" customHeight="1" thickTop="1" x14ac:dyDescent="0.35">
      <c r="A18" s="173" t="s">
        <v>165</v>
      </c>
      <c r="B18" s="195"/>
      <c r="C18" s="195"/>
      <c r="D18" s="195"/>
      <c r="E18" s="195"/>
      <c r="F18" s="195"/>
      <c r="G18" s="195"/>
      <c r="H18" s="195"/>
    </row>
    <row r="19" spans="1:8" ht="20" customHeight="1" thickBot="1" x14ac:dyDescent="0.4">
      <c r="A19" s="243" t="s">
        <v>197</v>
      </c>
      <c r="B19" s="243"/>
      <c r="C19" s="243"/>
      <c r="D19" s="243"/>
      <c r="E19" s="243"/>
      <c r="F19" s="243"/>
      <c r="G19" s="243"/>
      <c r="H19" s="243"/>
    </row>
    <row r="20" spans="1:8" ht="16" customHeight="1" thickBot="1" x14ac:dyDescent="0.4">
      <c r="A20" s="24"/>
      <c r="B20" s="25" t="s">
        <v>133</v>
      </c>
      <c r="C20" s="26" t="s">
        <v>175</v>
      </c>
      <c r="D20" s="27" t="s">
        <v>176</v>
      </c>
      <c r="E20" s="27" t="s">
        <v>177</v>
      </c>
      <c r="F20" s="27" t="s">
        <v>178</v>
      </c>
      <c r="G20" s="18" t="s">
        <v>179</v>
      </c>
      <c r="H20" s="24"/>
    </row>
    <row r="21" spans="1:8" ht="30" customHeight="1" x14ac:dyDescent="0.35">
      <c r="A21" s="24"/>
      <c r="B21" s="28" t="s">
        <v>134</v>
      </c>
      <c r="C21" s="240" t="s">
        <v>180</v>
      </c>
      <c r="D21" s="241"/>
      <c r="E21" s="241"/>
      <c r="F21" s="241"/>
      <c r="G21" s="242"/>
      <c r="H21" s="24"/>
    </row>
    <row r="22" spans="1:8" ht="30" customHeight="1" x14ac:dyDescent="0.35">
      <c r="A22" s="24"/>
      <c r="B22" s="29" t="s">
        <v>135</v>
      </c>
      <c r="C22" s="258" t="s">
        <v>181</v>
      </c>
      <c r="D22" s="255"/>
      <c r="E22" s="255"/>
      <c r="F22" s="255"/>
      <c r="G22" s="256"/>
      <c r="H22" s="24"/>
    </row>
    <row r="23" spans="1:8" ht="30" customHeight="1" thickBot="1" x14ac:dyDescent="0.4">
      <c r="A23" s="24"/>
      <c r="B23" s="30" t="s">
        <v>136</v>
      </c>
      <c r="C23" s="249" t="s">
        <v>182</v>
      </c>
      <c r="D23" s="250"/>
      <c r="E23" s="250"/>
      <c r="F23" s="250"/>
      <c r="G23" s="251"/>
      <c r="H23" s="24"/>
    </row>
    <row r="24" spans="1:8" ht="12" customHeight="1" thickBot="1" x14ac:dyDescent="0.4">
      <c r="A24" s="16"/>
      <c r="B24" s="16"/>
      <c r="C24" s="22"/>
      <c r="D24" s="23"/>
      <c r="E24" s="23"/>
      <c r="F24" s="22"/>
      <c r="G24" s="22"/>
      <c r="H24" s="16"/>
    </row>
    <row r="25" spans="1:8" ht="20" customHeight="1" thickTop="1" thickBot="1" x14ac:dyDescent="0.4">
      <c r="A25" s="228" t="s">
        <v>166</v>
      </c>
      <c r="B25" s="228"/>
      <c r="C25" s="228"/>
      <c r="D25" s="228"/>
      <c r="E25" s="228"/>
      <c r="F25" s="228"/>
      <c r="G25" s="228"/>
      <c r="H25" s="228"/>
    </row>
    <row r="26" spans="1:8" ht="320" customHeight="1" thickTop="1" x14ac:dyDescent="0.35">
      <c r="A26" s="229" t="s">
        <v>167</v>
      </c>
      <c r="B26" s="229"/>
      <c r="C26" s="229"/>
      <c r="D26" s="229"/>
      <c r="E26" s="229"/>
      <c r="F26" s="229"/>
      <c r="G26" s="229"/>
      <c r="H26" s="229"/>
    </row>
    <row r="27" spans="1:8" ht="236" customHeight="1" x14ac:dyDescent="0.35">
      <c r="A27" s="173"/>
      <c r="B27" s="173"/>
      <c r="C27" s="173"/>
      <c r="D27" s="173"/>
      <c r="E27" s="173"/>
      <c r="F27" s="173"/>
      <c r="G27" s="173"/>
      <c r="H27" s="173"/>
    </row>
    <row r="28" spans="1:8" ht="15.5" customHeight="1" thickBot="1" x14ac:dyDescent="0.4">
      <c r="A28" s="243" t="s">
        <v>198</v>
      </c>
      <c r="B28" s="243"/>
      <c r="C28" s="243"/>
      <c r="D28" s="243"/>
      <c r="E28" s="243"/>
      <c r="F28" s="243"/>
      <c r="G28" s="243"/>
      <c r="H28" s="243"/>
    </row>
    <row r="29" spans="1:8" ht="16" customHeight="1" thickBot="1" x14ac:dyDescent="0.4">
      <c r="A29" s="24"/>
      <c r="B29" s="17" t="s">
        <v>183</v>
      </c>
      <c r="C29" s="259" t="s">
        <v>184</v>
      </c>
      <c r="D29" s="260"/>
      <c r="E29" s="219" t="s">
        <v>185</v>
      </c>
      <c r="F29" s="260"/>
      <c r="G29" s="31" t="s">
        <v>186</v>
      </c>
      <c r="H29" s="24"/>
    </row>
    <row r="30" spans="1:8" ht="30" customHeight="1" x14ac:dyDescent="0.35">
      <c r="A30" s="24"/>
      <c r="B30" s="125">
        <v>1</v>
      </c>
      <c r="C30" s="247">
        <v>0.25</v>
      </c>
      <c r="D30" s="248"/>
      <c r="E30" s="261" t="s">
        <v>187</v>
      </c>
      <c r="F30" s="261"/>
      <c r="G30" s="32" t="s">
        <v>191</v>
      </c>
      <c r="H30" s="24"/>
    </row>
    <row r="31" spans="1:8" ht="30" customHeight="1" x14ac:dyDescent="0.35">
      <c r="A31" s="24"/>
      <c r="B31" s="126">
        <v>2</v>
      </c>
      <c r="C31" s="207">
        <v>0.5</v>
      </c>
      <c r="D31" s="208"/>
      <c r="E31" s="244" t="s">
        <v>188</v>
      </c>
      <c r="F31" s="244"/>
      <c r="G31" s="33" t="s">
        <v>192</v>
      </c>
      <c r="H31" s="24"/>
    </row>
    <row r="32" spans="1:8" ht="30" customHeight="1" x14ac:dyDescent="0.35">
      <c r="A32" s="24"/>
      <c r="B32" s="127">
        <v>3</v>
      </c>
      <c r="C32" s="207">
        <v>0.75</v>
      </c>
      <c r="D32" s="208"/>
      <c r="E32" s="244" t="s">
        <v>189</v>
      </c>
      <c r="F32" s="244"/>
      <c r="G32" s="33" t="s">
        <v>193</v>
      </c>
      <c r="H32" s="24"/>
    </row>
    <row r="33" spans="1:8" ht="30" customHeight="1" thickBot="1" x14ac:dyDescent="0.4">
      <c r="A33" s="24"/>
      <c r="B33" s="128">
        <v>4</v>
      </c>
      <c r="C33" s="216">
        <v>0.9</v>
      </c>
      <c r="D33" s="217"/>
      <c r="E33" s="245" t="s">
        <v>190</v>
      </c>
      <c r="F33" s="245"/>
      <c r="G33" s="34" t="s">
        <v>194</v>
      </c>
      <c r="H33" s="24"/>
    </row>
    <row r="34" spans="1:8" ht="12" customHeight="1" thickBot="1" x14ac:dyDescent="0.4">
      <c r="A34" s="16"/>
      <c r="B34" s="16"/>
      <c r="C34" s="22"/>
      <c r="D34" s="23"/>
      <c r="E34" s="23"/>
      <c r="F34" s="22"/>
      <c r="G34" s="22"/>
      <c r="H34" s="16"/>
    </row>
    <row r="35" spans="1:8" ht="20" customHeight="1" thickTop="1" thickBot="1" x14ac:dyDescent="0.4">
      <c r="A35" s="228" t="s">
        <v>140</v>
      </c>
      <c r="B35" s="228"/>
      <c r="C35" s="228"/>
      <c r="D35" s="228"/>
      <c r="E35" s="228"/>
      <c r="F35" s="228"/>
      <c r="G35" s="228"/>
      <c r="H35" s="228"/>
    </row>
    <row r="36" spans="1:8" ht="395.5" customHeight="1" thickTop="1" x14ac:dyDescent="0.35">
      <c r="A36" s="173" t="s">
        <v>152</v>
      </c>
      <c r="B36" s="195"/>
      <c r="C36" s="195"/>
      <c r="D36" s="195"/>
      <c r="E36" s="195"/>
      <c r="F36" s="195"/>
      <c r="G36" s="195"/>
      <c r="H36" s="195"/>
    </row>
    <row r="37" spans="1:8" s="7" customFormat="1" ht="20" customHeight="1" thickBot="1" x14ac:dyDescent="0.4">
      <c r="A37" s="211" t="s">
        <v>147</v>
      </c>
      <c r="B37" s="211"/>
      <c r="C37" s="211"/>
      <c r="D37" s="211"/>
      <c r="E37" s="211"/>
      <c r="F37" s="211"/>
      <c r="G37" s="211"/>
      <c r="H37" s="211"/>
    </row>
    <row r="38" spans="1:8" ht="15" thickBot="1" x14ac:dyDescent="0.4">
      <c r="A38" s="24"/>
      <c r="B38" s="17" t="s">
        <v>133</v>
      </c>
      <c r="C38" s="214" t="s">
        <v>23</v>
      </c>
      <c r="D38" s="215"/>
      <c r="E38" s="35" t="s">
        <v>24</v>
      </c>
      <c r="F38" s="219" t="s">
        <v>24</v>
      </c>
      <c r="G38" s="220"/>
      <c r="H38" s="24"/>
    </row>
    <row r="39" spans="1:8" ht="77" customHeight="1" x14ac:dyDescent="0.35">
      <c r="A39" s="24"/>
      <c r="B39" s="36" t="s">
        <v>134</v>
      </c>
      <c r="C39" s="209" t="s">
        <v>141</v>
      </c>
      <c r="D39" s="210"/>
      <c r="E39" s="210" t="s">
        <v>142</v>
      </c>
      <c r="F39" s="221" t="s">
        <v>143</v>
      </c>
      <c r="G39" s="222"/>
      <c r="H39" s="24"/>
    </row>
    <row r="40" spans="1:8" ht="33.5" customHeight="1" x14ac:dyDescent="0.35">
      <c r="A40" s="24"/>
      <c r="B40" s="37" t="s">
        <v>135</v>
      </c>
      <c r="C40" s="212" t="s">
        <v>144</v>
      </c>
      <c r="D40" s="213"/>
      <c r="E40" s="213"/>
      <c r="F40" s="223" t="s">
        <v>146</v>
      </c>
      <c r="G40" s="224"/>
      <c r="H40" s="24"/>
    </row>
    <row r="41" spans="1:8" ht="46" customHeight="1" thickBot="1" x14ac:dyDescent="0.4">
      <c r="A41" s="24"/>
      <c r="B41" s="38" t="s">
        <v>136</v>
      </c>
      <c r="C41" s="227" t="s">
        <v>145</v>
      </c>
      <c r="D41" s="218"/>
      <c r="E41" s="218"/>
      <c r="F41" s="225"/>
      <c r="G41" s="226"/>
      <c r="H41" s="24"/>
    </row>
    <row r="42" spans="1:8" s="8" customFormat="1" ht="15" thickBot="1" x14ac:dyDescent="0.4">
      <c r="A42" s="24"/>
      <c r="B42" s="24"/>
      <c r="C42" s="39"/>
      <c r="D42" s="39"/>
      <c r="E42" s="39"/>
      <c r="F42" s="39"/>
      <c r="G42" s="39"/>
      <c r="H42" s="24"/>
    </row>
    <row r="43" spans="1:8" ht="20" customHeight="1" thickTop="1" thickBot="1" x14ac:dyDescent="0.4">
      <c r="A43" s="228" t="s">
        <v>168</v>
      </c>
      <c r="B43" s="228"/>
      <c r="C43" s="228"/>
      <c r="D43" s="228"/>
      <c r="E43" s="228"/>
      <c r="F43" s="228"/>
      <c r="G43" s="228"/>
      <c r="H43" s="228"/>
    </row>
    <row r="44" spans="1:8" ht="21" customHeight="1" thickTop="1" x14ac:dyDescent="0.35">
      <c r="A44" s="173" t="s">
        <v>195</v>
      </c>
      <c r="B44" s="195"/>
      <c r="C44" s="195"/>
      <c r="D44" s="195"/>
      <c r="E44" s="195"/>
      <c r="F44" s="195"/>
      <c r="G44" s="195"/>
      <c r="H44" s="195"/>
    </row>
    <row r="45" spans="1:8" ht="15" thickBot="1" x14ac:dyDescent="0.4">
      <c r="A45" s="24"/>
      <c r="B45" s="24"/>
      <c r="C45" s="39"/>
      <c r="D45" s="39"/>
      <c r="E45" s="39"/>
      <c r="F45" s="39"/>
      <c r="G45" s="39"/>
      <c r="H45" s="24"/>
    </row>
    <row r="46" spans="1:8" ht="16.5" thickTop="1" thickBot="1" x14ac:dyDescent="0.4">
      <c r="A46" s="228" t="s">
        <v>169</v>
      </c>
      <c r="B46" s="228"/>
      <c r="C46" s="228"/>
      <c r="D46" s="228"/>
      <c r="E46" s="228"/>
      <c r="F46" s="228"/>
      <c r="G46" s="228"/>
      <c r="H46" s="228"/>
    </row>
    <row r="47" spans="1:8" ht="21.5" customHeight="1" thickTop="1" x14ac:dyDescent="0.35">
      <c r="A47" s="173" t="s">
        <v>196</v>
      </c>
      <c r="B47" s="195"/>
      <c r="C47" s="195"/>
      <c r="D47" s="195"/>
      <c r="E47" s="195"/>
      <c r="F47" s="195"/>
      <c r="G47" s="195"/>
      <c r="H47" s="195"/>
    </row>
    <row r="48" spans="1:8" s="8" customFormat="1" ht="15" thickBot="1" x14ac:dyDescent="0.4">
      <c r="A48" s="24"/>
      <c r="B48" s="24"/>
      <c r="C48" s="39"/>
      <c r="D48" s="39"/>
      <c r="E48" s="39"/>
      <c r="F48" s="39"/>
      <c r="G48" s="39"/>
      <c r="H48" s="24"/>
    </row>
    <row r="49" spans="1:8" ht="16.5" thickTop="1" thickBot="1" x14ac:dyDescent="0.4">
      <c r="A49" s="228" t="s">
        <v>170</v>
      </c>
      <c r="B49" s="228"/>
      <c r="C49" s="228"/>
      <c r="D49" s="228"/>
      <c r="E49" s="228"/>
      <c r="F49" s="228"/>
      <c r="G49" s="228"/>
      <c r="H49" s="228"/>
    </row>
    <row r="50" spans="1:8" ht="409.5" customHeight="1" thickTop="1" x14ac:dyDescent="0.35">
      <c r="A50" s="229" t="s">
        <v>171</v>
      </c>
      <c r="B50" s="229"/>
      <c r="C50" s="229"/>
      <c r="D50" s="229"/>
      <c r="E50" s="229"/>
      <c r="F50" s="229"/>
      <c r="G50" s="229"/>
      <c r="H50" s="229"/>
    </row>
    <row r="51" spans="1:8" ht="55.5" customHeight="1" x14ac:dyDescent="0.35">
      <c r="A51" s="173"/>
      <c r="B51" s="173"/>
      <c r="C51" s="173"/>
      <c r="D51" s="173"/>
      <c r="E51" s="173"/>
      <c r="F51" s="173"/>
      <c r="G51" s="173"/>
      <c r="H51" s="173"/>
    </row>
    <row r="52" spans="1:8" x14ac:dyDescent="0.35">
      <c r="A52" s="40"/>
      <c r="B52" s="24"/>
      <c r="C52" s="39"/>
      <c r="D52" s="39"/>
      <c r="E52" s="39"/>
      <c r="F52" s="39"/>
      <c r="G52" s="39"/>
      <c r="H52" s="24"/>
    </row>
  </sheetData>
  <sheetProtection algorithmName="SHA-512" hashValue="XyT481e8qNcTPrpIVTgE48MspRJfPzONyux3S36T5eW8F8lYJGku3pmopvOLIeKOpTDXOhH0oLC/ixNP2KEUiw==" saltValue="84OohJtaqnXVrjrXvnpXdA==" spinCount="100000" sheet="1" objects="1" scenarios="1"/>
  <mergeCells count="51">
    <mergeCell ref="C29:D29"/>
    <mergeCell ref="E29:F29"/>
    <mergeCell ref="E30:F30"/>
    <mergeCell ref="E31:F31"/>
    <mergeCell ref="A18:H18"/>
    <mergeCell ref="A19:H19"/>
    <mergeCell ref="E32:F32"/>
    <mergeCell ref="E33:F33"/>
    <mergeCell ref="A1:H1"/>
    <mergeCell ref="A25:H25"/>
    <mergeCell ref="A28:H28"/>
    <mergeCell ref="C30:D30"/>
    <mergeCell ref="C31:D31"/>
    <mergeCell ref="C23:G23"/>
    <mergeCell ref="E8:F8"/>
    <mergeCell ref="E10:G10"/>
    <mergeCell ref="E11:G11"/>
    <mergeCell ref="C21:G21"/>
    <mergeCell ref="C22:G22"/>
    <mergeCell ref="A13:H13"/>
    <mergeCell ref="A49:H49"/>
    <mergeCell ref="A50:H51"/>
    <mergeCell ref="A46:H46"/>
    <mergeCell ref="A47:H47"/>
    <mergeCell ref="A43:H43"/>
    <mergeCell ref="A44:H44"/>
    <mergeCell ref="C40:D40"/>
    <mergeCell ref="C38:D38"/>
    <mergeCell ref="C33:D33"/>
    <mergeCell ref="E39:E41"/>
    <mergeCell ref="F38:G38"/>
    <mergeCell ref="F39:G39"/>
    <mergeCell ref="F40:G41"/>
    <mergeCell ref="C41:D41"/>
    <mergeCell ref="A35:H35"/>
    <mergeCell ref="A2:H2"/>
    <mergeCell ref="C32:D32"/>
    <mergeCell ref="C39:D39"/>
    <mergeCell ref="A37:H37"/>
    <mergeCell ref="A36:H36"/>
    <mergeCell ref="C11:D11"/>
    <mergeCell ref="A3:H3"/>
    <mergeCell ref="A4:H4"/>
    <mergeCell ref="A7:H7"/>
    <mergeCell ref="C10:D10"/>
    <mergeCell ref="A5:H6"/>
    <mergeCell ref="A14:H15"/>
    <mergeCell ref="A26:H27"/>
    <mergeCell ref="C8:D8"/>
    <mergeCell ref="C9:G9"/>
    <mergeCell ref="A17:H17"/>
  </mergeCells>
  <hyperlinks>
    <hyperlink ref="A3" location="Model!A1" display="Back to Input Page" xr:uid="{4C24547E-6A15-41FA-AF72-411B6AF9711B}"/>
    <hyperlink ref="A3:H3" location="Model!A19" display="BACK TO INPUT PAGE" xr:uid="{0151B4CD-8B96-4E37-A828-409570BB316B}"/>
    <hyperlink ref="A2:H2" location="'Release Notes'!A1" display="CLICK HERE FOR RELEASE NOTES" xr:uid="{2D730F93-B73A-4ABB-9FA3-A9E63EE6C257}"/>
  </hyperlinks>
  <pageMargins left="0.7" right="0.7" top="0.75" bottom="0.75" header="0.3" footer="0.3"/>
  <pageSetup fitToWidth="0" fitToHeight="0" orientation="portrait" r:id="rId1"/>
  <headerFooter>
    <oddHeader xml:space="preserve">&amp;C&amp;"-,Bold"&amp;9&amp;KFF0000The current version of the tool is a beta version and for demonstration purposes only.  While the information in the tool is accurate it is not comprehensive.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A7E4-60CE-4EA1-891B-A39AE723A0F3}">
  <sheetPr codeName="Sheet7"/>
  <dimension ref="B2:G19"/>
  <sheetViews>
    <sheetView workbookViewId="0">
      <selection activeCell="F24" sqref="F24"/>
    </sheetView>
  </sheetViews>
  <sheetFormatPr defaultRowHeight="14.5" x14ac:dyDescent="0.35"/>
  <sheetData>
    <row r="2" spans="2:7" ht="15.5" x14ac:dyDescent="0.35">
      <c r="B2" s="41" t="s">
        <v>119</v>
      </c>
      <c r="C2" s="40"/>
      <c r="D2" s="40"/>
      <c r="E2" s="40"/>
      <c r="F2" s="40"/>
      <c r="G2" s="40"/>
    </row>
    <row r="3" spans="2:7" ht="15.5" x14ac:dyDescent="0.35">
      <c r="B3" s="42" t="s">
        <v>131</v>
      </c>
      <c r="C3" s="40"/>
      <c r="D3" s="40"/>
      <c r="E3" s="40"/>
      <c r="F3" s="40"/>
      <c r="G3" s="40"/>
    </row>
    <row r="4" spans="2:7" ht="15.5" x14ac:dyDescent="0.35">
      <c r="B4" s="42" t="s">
        <v>127</v>
      </c>
      <c r="C4" s="40"/>
      <c r="D4" s="40"/>
      <c r="E4" s="40"/>
      <c r="F4" s="40"/>
      <c r="G4" s="40"/>
    </row>
    <row r="5" spans="2:7" ht="15.5" x14ac:dyDescent="0.35">
      <c r="B5" s="42" t="s">
        <v>128</v>
      </c>
      <c r="C5" s="40"/>
      <c r="D5" s="40"/>
      <c r="E5" s="40"/>
      <c r="F5" s="40"/>
      <c r="G5" s="40"/>
    </row>
    <row r="6" spans="2:7" x14ac:dyDescent="0.35">
      <c r="B6" s="40"/>
      <c r="C6" s="40"/>
      <c r="D6" s="40"/>
      <c r="E6" s="40"/>
      <c r="F6" s="40"/>
      <c r="G6" s="40"/>
    </row>
    <row r="7" spans="2:7" ht="15.5" x14ac:dyDescent="0.35">
      <c r="B7" s="41" t="s">
        <v>121</v>
      </c>
      <c r="C7" s="40"/>
      <c r="D7" s="40"/>
      <c r="E7" s="40"/>
      <c r="F7" s="40"/>
      <c r="G7" s="40"/>
    </row>
    <row r="8" spans="2:7" ht="15.5" x14ac:dyDescent="0.35">
      <c r="B8" s="42" t="s">
        <v>129</v>
      </c>
      <c r="C8" s="40"/>
      <c r="D8" s="40"/>
      <c r="E8" s="40"/>
      <c r="F8" s="40"/>
      <c r="G8" s="40"/>
    </row>
    <row r="9" spans="2:7" ht="15.5" x14ac:dyDescent="0.35">
      <c r="B9" s="42" t="s">
        <v>130</v>
      </c>
      <c r="C9" s="40"/>
      <c r="D9" s="40"/>
      <c r="E9" s="40"/>
      <c r="F9" s="40"/>
      <c r="G9" s="40"/>
    </row>
    <row r="10" spans="2:7" ht="15.5" x14ac:dyDescent="0.35">
      <c r="B10" s="42" t="s">
        <v>123</v>
      </c>
      <c r="C10" s="40"/>
      <c r="D10" s="40"/>
      <c r="E10" s="40"/>
      <c r="F10" s="40"/>
      <c r="G10" s="40"/>
    </row>
    <row r="11" spans="2:7" x14ac:dyDescent="0.35">
      <c r="B11" s="40"/>
      <c r="C11" s="40"/>
      <c r="D11" s="40"/>
      <c r="E11" s="40"/>
      <c r="F11" s="40"/>
      <c r="G11" s="40"/>
    </row>
    <row r="12" spans="2:7" ht="15.5" x14ac:dyDescent="0.35">
      <c r="B12" s="41" t="s">
        <v>122</v>
      </c>
      <c r="C12" s="40"/>
      <c r="D12" s="40"/>
      <c r="E12" s="40"/>
      <c r="F12" s="40"/>
      <c r="G12" s="40"/>
    </row>
    <row r="13" spans="2:7" ht="15.5" x14ac:dyDescent="0.35">
      <c r="B13" s="42" t="s">
        <v>129</v>
      </c>
      <c r="C13" s="40"/>
      <c r="D13" s="40"/>
      <c r="E13" s="40"/>
      <c r="F13" s="40"/>
      <c r="G13" s="40"/>
    </row>
    <row r="14" spans="2:7" ht="15.5" x14ac:dyDescent="0.35">
      <c r="B14" s="42" t="s">
        <v>130</v>
      </c>
      <c r="C14" s="40"/>
      <c r="D14" s="40"/>
      <c r="E14" s="40"/>
      <c r="F14" s="40"/>
      <c r="G14" s="40"/>
    </row>
    <row r="15" spans="2:7" ht="15.5" x14ac:dyDescent="0.35">
      <c r="B15" s="42" t="s">
        <v>123</v>
      </c>
      <c r="C15" s="40"/>
      <c r="D15" s="40"/>
      <c r="E15" s="40"/>
      <c r="F15" s="40"/>
      <c r="G15" s="40"/>
    </row>
    <row r="16" spans="2:7" x14ac:dyDescent="0.35">
      <c r="B16" s="40"/>
      <c r="C16" s="40"/>
      <c r="D16" s="40"/>
      <c r="E16" s="40"/>
      <c r="F16" s="40"/>
      <c r="G16" s="40"/>
    </row>
    <row r="17" spans="2:7" x14ac:dyDescent="0.35">
      <c r="B17" s="40"/>
      <c r="C17" s="40"/>
      <c r="D17" s="40"/>
      <c r="E17" s="40"/>
      <c r="F17" s="40"/>
      <c r="G17" s="40"/>
    </row>
    <row r="18" spans="2:7" x14ac:dyDescent="0.35">
      <c r="B18" s="40"/>
      <c r="C18" s="40"/>
      <c r="D18" s="40"/>
      <c r="E18" s="40"/>
      <c r="F18" s="40"/>
      <c r="G18" s="40"/>
    </row>
    <row r="19" spans="2:7" x14ac:dyDescent="0.35">
      <c r="B19" s="40"/>
      <c r="C19" s="40"/>
      <c r="D19" s="40"/>
      <c r="E19" s="40"/>
      <c r="F19" s="40"/>
      <c r="G19" s="40"/>
    </row>
  </sheetData>
  <sheetProtection algorithmName="SHA-512" hashValue="IyvXI2jNwMGbOBnAPDpbojhz+ewizxr0oPTd7IrQB7sqZSvLkmP4oCqbVZa1/JrVam5uusp0u09ubJ94jmHCLw==" saltValue="X2YotMYLtA6egtOaNpfji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1B67-9EB0-4497-84DA-397EB2EE0C1D}">
  <sheetPr codeName="Sheet8"/>
  <dimension ref="A1:C17"/>
  <sheetViews>
    <sheetView workbookViewId="0">
      <selection sqref="A1:C1"/>
    </sheetView>
  </sheetViews>
  <sheetFormatPr defaultColWidth="0" defaultRowHeight="14.5" zeroHeight="1" x14ac:dyDescent="0.35"/>
  <cols>
    <col min="1" max="1" width="4.6328125" customWidth="1"/>
    <col min="2" max="2" width="19.6328125" customWidth="1"/>
    <col min="3" max="3" width="63" customWidth="1"/>
    <col min="4" max="16384" width="8.7265625" hidden="1"/>
  </cols>
  <sheetData>
    <row r="1" spans="1:3" ht="53" customHeight="1" thickBot="1" x14ac:dyDescent="0.4">
      <c r="A1" s="246" t="s">
        <v>1854</v>
      </c>
      <c r="B1" s="246"/>
      <c r="C1" s="246"/>
    </row>
    <row r="2" spans="1:3" x14ac:dyDescent="0.35">
      <c r="A2" s="262" t="s">
        <v>90</v>
      </c>
      <c r="B2" s="263"/>
      <c r="C2" s="264"/>
    </row>
    <row r="3" spans="1:3" ht="19" thickBot="1" x14ac:dyDescent="0.4">
      <c r="A3" s="265" t="s">
        <v>1840</v>
      </c>
      <c r="B3" s="266"/>
      <c r="C3" s="267"/>
    </row>
    <row r="4" spans="1:3" ht="16" thickTop="1" x14ac:dyDescent="0.35">
      <c r="A4" s="143" t="s">
        <v>1841</v>
      </c>
      <c r="B4" s="144" t="s">
        <v>1842</v>
      </c>
      <c r="C4" s="145" t="s">
        <v>1843</v>
      </c>
    </row>
    <row r="5" spans="1:3" ht="40" customHeight="1" x14ac:dyDescent="0.35">
      <c r="A5" s="150">
        <v>1</v>
      </c>
      <c r="B5" s="152" t="s">
        <v>1844</v>
      </c>
      <c r="C5" s="153" t="s">
        <v>1845</v>
      </c>
    </row>
    <row r="6" spans="1:3" ht="40" customHeight="1" x14ac:dyDescent="0.35">
      <c r="A6" s="150">
        <v>2</v>
      </c>
      <c r="B6" s="152" t="s">
        <v>1844</v>
      </c>
      <c r="C6" s="153" t="s">
        <v>1846</v>
      </c>
    </row>
    <row r="7" spans="1:3" ht="40" customHeight="1" x14ac:dyDescent="0.35">
      <c r="A7" s="150">
        <v>3</v>
      </c>
      <c r="B7" s="152" t="s">
        <v>1844</v>
      </c>
      <c r="C7" s="153" t="s">
        <v>1847</v>
      </c>
    </row>
    <row r="8" spans="1:3" ht="40" customHeight="1" x14ac:dyDescent="0.35">
      <c r="A8" s="150">
        <v>4</v>
      </c>
      <c r="B8" s="152" t="s">
        <v>1849</v>
      </c>
      <c r="C8" s="153" t="s">
        <v>1850</v>
      </c>
    </row>
    <row r="9" spans="1:3" ht="40" customHeight="1" x14ac:dyDescent="0.35">
      <c r="A9" s="150">
        <v>5</v>
      </c>
      <c r="B9" s="152" t="s">
        <v>1848</v>
      </c>
      <c r="C9" s="153" t="s">
        <v>1851</v>
      </c>
    </row>
    <row r="10" spans="1:3" ht="40" customHeight="1" x14ac:dyDescent="0.35">
      <c r="A10" s="150">
        <v>6</v>
      </c>
      <c r="B10" s="152" t="s">
        <v>1852</v>
      </c>
      <c r="C10" s="153" t="s">
        <v>1853</v>
      </c>
    </row>
    <row r="11" spans="1:3" ht="40" customHeight="1" x14ac:dyDescent="0.35">
      <c r="A11" s="150">
        <v>7</v>
      </c>
      <c r="B11" s="152"/>
      <c r="C11" s="153"/>
    </row>
    <row r="12" spans="1:3" ht="40" customHeight="1" x14ac:dyDescent="0.35">
      <c r="A12" s="150">
        <v>8</v>
      </c>
      <c r="B12" s="152"/>
      <c r="C12" s="153"/>
    </row>
    <row r="13" spans="1:3" ht="40" customHeight="1" x14ac:dyDescent="0.35">
      <c r="A13" s="150"/>
      <c r="B13" s="146"/>
      <c r="C13" s="154"/>
    </row>
    <row r="14" spans="1:3" ht="40" customHeight="1" x14ac:dyDescent="0.35">
      <c r="A14" s="150"/>
      <c r="B14" s="146"/>
      <c r="C14" s="154"/>
    </row>
    <row r="15" spans="1:3" ht="40" customHeight="1" x14ac:dyDescent="0.35">
      <c r="A15" s="150"/>
      <c r="B15" s="146"/>
      <c r="C15" s="154"/>
    </row>
    <row r="16" spans="1:3" ht="40" customHeight="1" x14ac:dyDescent="0.35">
      <c r="A16" s="150"/>
      <c r="B16" s="146"/>
      <c r="C16" s="147"/>
    </row>
    <row r="17" spans="1:3" ht="40" customHeight="1" thickBot="1" x14ac:dyDescent="0.4">
      <c r="A17" s="151"/>
      <c r="B17" s="148"/>
      <c r="C17" s="149"/>
    </row>
  </sheetData>
  <sheetProtection algorithmName="SHA-512" hashValue="ciQR+xUp40/C6GD8ieWhUpT9D3qRl4/m94ygMb8xIbR1ITEHB6fPaUUs9IaXzXF726qecI1eEF/eFUXjBpUlBA==" saltValue="O/hFcLQCsFk98UVdj/ANTg==" spinCount="100000" sheet="1" objects="1" scenarios="1"/>
  <mergeCells count="3">
    <mergeCell ref="A2:C2"/>
    <mergeCell ref="A3:C3"/>
    <mergeCell ref="A1:C1"/>
  </mergeCells>
  <hyperlinks>
    <hyperlink ref="A2" location="Model!A5" display="BACK TO INPUT PAGE" xr:uid="{3F48B8FE-C13F-4220-A0A6-AB9F8BB53FCD}"/>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CoverPage</vt:lpstr>
      <vt:lpstr>Model</vt:lpstr>
      <vt:lpstr>Calcs</vt:lpstr>
      <vt:lpstr>Output</vt:lpstr>
      <vt:lpstr>UserGuide-Intro</vt:lpstr>
      <vt:lpstr>UserGuide-Categories</vt:lpstr>
      <vt:lpstr>AnswerSources</vt:lpstr>
      <vt:lpstr>Release Notes</vt:lpstr>
      <vt:lpstr>'UserGuide-Intro'!Info_WT</vt:lpstr>
      <vt:lpstr>Info_WT</vt:lpstr>
      <vt:lpstr>CoverPage!Print_Area</vt:lpstr>
      <vt:lpstr>Model!Print_Area</vt:lpstr>
      <vt:lpstr>Output!Print_Area</vt:lpstr>
      <vt:lpstr>'UserGuide-Intro'!Print_Area</vt:lpstr>
      <vt:lpstr>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Engineer</dc:creator>
  <cp:lastModifiedBy>System Engineer</cp:lastModifiedBy>
  <cp:lastPrinted>2023-02-16T14:30:12Z</cp:lastPrinted>
  <dcterms:created xsi:type="dcterms:W3CDTF">2022-02-15T13:23:56Z</dcterms:created>
  <dcterms:modified xsi:type="dcterms:W3CDTF">2023-02-16T18:19:22Z</dcterms:modified>
</cp:coreProperties>
</file>