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Basic Model - Moisture movement" sheetId="2" r:id="rId5"/>
    <sheet name="Topside tables" sheetId="3" r:id="rId6"/>
    <sheet name="Membrane Tables" sheetId="4" r:id="rId7"/>
    <sheet name="Roof Decks" sheetId="5" r:id="rId8"/>
    <sheet name="Insulation Tables" sheetId="6" r:id="rId9"/>
    <sheet name="Steam tables" sheetId="7" r:id="rId10"/>
  </sheets>
</workbook>
</file>

<file path=xl/sharedStrings.xml><?xml version="1.0" encoding="utf-8"?>
<sst xmlns="http://schemas.openxmlformats.org/spreadsheetml/2006/main" uniqueCount="99">
  <si>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</si>
  <si>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</si>
  <si>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</si>
  <si>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</si>
  <si>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Basic Model</t>
  </si>
  <si>
    <t>Moisture movement</t>
  </si>
  <si>
    <t>Basic Model - Moisture movement</t>
  </si>
  <si>
    <t>Assembly Profile</t>
  </si>
  <si>
    <t>R-value</t>
  </si>
  <si>
    <t>Grains /hr</t>
  </si>
  <si>
    <t>^/V</t>
  </si>
  <si>
    <t>% RH at Bottom of layer</t>
  </si>
  <si>
    <t>Sat. Vapor press</t>
  </si>
  <si>
    <t>∂ vapor Press</t>
  </si>
  <si>
    <t>Perm rating of layer</t>
  </si>
  <si>
    <t>Thermal Profile</t>
  </si>
  <si>
    <t>Thickness</t>
  </si>
  <si>
    <t>Outside Temperature °F</t>
  </si>
  <si>
    <t>Relative Humidity</t>
  </si>
  <si>
    <t>R-Value</t>
  </si>
  <si>
    <t>Temp at bottom of layer</t>
  </si>
  <si>
    <t xml:space="preserve">R-value to this point </t>
  </si>
  <si>
    <t>Air Film</t>
  </si>
  <si>
    <t>Outside Film Cold</t>
  </si>
  <si>
    <t>^</t>
  </si>
  <si>
    <t>Membrane Surfacing</t>
  </si>
  <si>
    <t>No Surfacing</t>
  </si>
  <si>
    <t>Membrane</t>
  </si>
  <si>
    <t>TPO</t>
  </si>
  <si>
    <t>Coverboard</t>
  </si>
  <si>
    <t>.5</t>
  </si>
  <si>
    <t>High Density ISO</t>
  </si>
  <si>
    <t>Insulation #1</t>
  </si>
  <si>
    <t>Choose Product</t>
  </si>
  <si>
    <t>Insulation # 2</t>
  </si>
  <si>
    <t>1</t>
  </si>
  <si>
    <t>Poly Isocyanurate</t>
  </si>
  <si>
    <t>Layer</t>
  </si>
  <si>
    <t>.75</t>
  </si>
  <si>
    <t>4-mil Poly</t>
  </si>
  <si>
    <t>2</t>
  </si>
  <si>
    <t>Wood Fiber</t>
  </si>
  <si>
    <t>Roof Deck</t>
  </si>
  <si>
    <t>Steel</t>
  </si>
  <si>
    <t>Interior Air Film</t>
  </si>
  <si>
    <t>Indoor Heat Up</t>
  </si>
  <si>
    <t>Total R-Value</t>
  </si>
  <si>
    <t>Inside Temperature</t>
  </si>
  <si>
    <t>Interior Relative Humidity</t>
  </si>
  <si>
    <t>Partial Pressure in. Hg</t>
  </si>
  <si>
    <t>Topside tables</t>
  </si>
  <si>
    <t>Table 1</t>
  </si>
  <si>
    <t>Air films and spaces tables</t>
  </si>
  <si>
    <t>R/inch</t>
  </si>
  <si>
    <t>Perm Value</t>
  </si>
  <si>
    <t>Outside Film Warm</t>
  </si>
  <si>
    <t>Indoor heat down</t>
  </si>
  <si>
    <t>3/4” dead Air Up Cold</t>
  </si>
  <si>
    <t>3.5”+ Dead Air Cold</t>
  </si>
  <si>
    <t>3/4" Heat Down</t>
  </si>
  <si>
    <t>3.5" Heat Down</t>
  </si>
  <si>
    <t>Select item</t>
  </si>
  <si>
    <t>Membrane Tables</t>
  </si>
  <si>
    <t>Perm Rating</t>
  </si>
  <si>
    <t>EPDM</t>
  </si>
  <si>
    <t>BUR</t>
  </si>
  <si>
    <t>SBS Modified 2-layers</t>
  </si>
  <si>
    <t>APP 2-Layers</t>
  </si>
  <si>
    <t>PVC</t>
  </si>
  <si>
    <t>Other</t>
  </si>
  <si>
    <t>Surfacings</t>
  </si>
  <si>
    <t>Gravel</t>
  </si>
  <si>
    <t>Roof Decks</t>
  </si>
  <si>
    <t xml:space="preserve">Perm Value </t>
  </si>
  <si>
    <t>Wood</t>
  </si>
  <si>
    <t>Concrete Plank</t>
  </si>
  <si>
    <t>Poured Concrete</t>
  </si>
  <si>
    <t>Old Metal Roof</t>
  </si>
  <si>
    <t>Choose Deck</t>
  </si>
  <si>
    <t>Insulation Tables</t>
  </si>
  <si>
    <t>Density</t>
  </si>
  <si>
    <t>45% Rh</t>
  </si>
  <si>
    <t>Grains /cu.ft moisture</t>
  </si>
  <si>
    <t>90% RH</t>
  </si>
  <si>
    <t>80%TRR</t>
  </si>
  <si>
    <t>Grains per cu ft TRR</t>
  </si>
  <si>
    <t>Grains/in. Thickness</t>
  </si>
  <si>
    <t>EPS (1.25 pdf)</t>
  </si>
  <si>
    <t>Perlite</t>
  </si>
  <si>
    <t>Fiberglass Boards</t>
  </si>
  <si>
    <t>Fiberglass Batts</t>
  </si>
  <si>
    <t>Blown-In Celulose</t>
  </si>
  <si>
    <t>Gypsum</t>
  </si>
  <si>
    <t>6-mil Poly</t>
  </si>
  <si>
    <t>Steam tables</t>
  </si>
  <si>
    <t>Steam Tables</t>
  </si>
  <si>
    <t>Psia</t>
  </si>
  <si>
    <t>Inches of Hg</t>
  </si>
  <si>
    <t>Kpa</t>
  </si>
</sst>
</file>

<file path=xl/styles.xml><?xml version="1.0" encoding="utf-8"?>
<styleSheet xmlns="http://schemas.openxmlformats.org/spreadsheetml/2006/main">
  <numFmts count="6">
    <numFmt numFmtId="0" formatCode="General"/>
    <numFmt numFmtId="59" formatCode="0.0%"/>
    <numFmt numFmtId="60" formatCode="0.0"/>
    <numFmt numFmtId="61" formatCode="0.0000"/>
    <numFmt numFmtId="62" formatCode="0E+00"/>
    <numFmt numFmtId="63" formatCode="0.000000"/>
  </numFmts>
  <fonts count="6">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
      <b val="1"/>
      <sz val="18"/>
      <color indexed="8"/>
      <name val="Helvetica Neue"/>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2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3"/>
      </top>
      <bottom style="medium">
        <color indexed="8"/>
      </bottom>
      <diagonal/>
    </border>
    <border>
      <left style="thin">
        <color indexed="13"/>
      </left>
      <right style="thin">
        <color indexed="14"/>
      </right>
      <top style="thin">
        <color indexed="14"/>
      </top>
      <bottom style="thin">
        <color indexed="13"/>
      </bottom>
      <diagonal/>
    </border>
    <border>
      <left style="thin">
        <color indexed="14"/>
      </left>
      <right style="medium">
        <color indexed="8"/>
      </right>
      <top style="thin">
        <color indexed="14"/>
      </top>
      <bottom style="thin">
        <color indexed="13"/>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color indexed="8"/>
      </bottom>
      <diagonal/>
    </border>
    <border>
      <left style="thin">
        <color indexed="14"/>
      </left>
      <right>
        <color indexed="8"/>
      </right>
      <top style="thin">
        <color indexed="13"/>
      </top>
      <bottom style="thin">
        <color indexed="13"/>
      </bottom>
      <diagonal/>
    </border>
    <border>
      <left>
        <color indexed="8"/>
      </left>
      <right style="thin">
        <color indexed="13"/>
      </right>
      <top>
        <color indexed="8"/>
      </top>
      <bottom>
        <color indexed="8"/>
      </bottom>
      <diagonal/>
    </border>
    <border>
      <left style="thin">
        <color indexed="13"/>
      </left>
      <right style="thin">
        <color indexed="13"/>
      </right>
      <top>
        <color indexed="8"/>
      </top>
      <bottom>
        <color indexed="8"/>
      </bottom>
      <diagonal/>
    </border>
    <border>
      <left style="thin">
        <color indexed="13"/>
      </left>
      <right>
        <color indexed="8"/>
      </right>
      <top>
        <color indexed="8"/>
      </top>
      <bottom>
        <color indexed="8"/>
      </bottom>
      <diagonal/>
    </border>
    <border>
      <left style="thin">
        <color indexed="13"/>
      </left>
      <right style="thin">
        <color indexed="13"/>
      </right>
      <top>
        <color indexed="8"/>
      </top>
      <bottom style="thin">
        <color indexed="13"/>
      </bottom>
      <diagonal/>
    </border>
    <border>
      <left style="thin">
        <color indexed="13"/>
      </left>
      <right style="thin">
        <color indexed="13"/>
      </right>
      <top style="thin">
        <color indexed="13"/>
      </top>
      <bottom style="thick">
        <color indexed="8"/>
      </bottom>
      <diagonal/>
    </border>
    <border>
      <left style="thin">
        <color indexed="14"/>
      </left>
      <right style="thick">
        <color indexed="8"/>
      </right>
      <top style="thin">
        <color indexed="13"/>
      </top>
      <bottom style="thin">
        <color indexed="13"/>
      </bottom>
      <diagonal/>
    </border>
    <border>
      <left style="thick">
        <color indexed="8"/>
      </left>
      <right style="thin">
        <color indexed="13"/>
      </right>
      <top style="thick">
        <color indexed="8"/>
      </top>
      <bottom style="thin">
        <color indexed="13"/>
      </bottom>
      <diagonal/>
    </border>
    <border>
      <left style="thin">
        <color indexed="13"/>
      </left>
      <right style="thick">
        <color indexed="8"/>
      </right>
      <top style="thick">
        <color indexed="8"/>
      </top>
      <bottom style="thin">
        <color indexed="13"/>
      </bottom>
      <diagonal/>
    </border>
    <border>
      <left style="thick">
        <color indexed="8"/>
      </left>
      <right style="thin">
        <color indexed="13"/>
      </right>
      <top style="thin">
        <color indexed="13"/>
      </top>
      <bottom style="thin">
        <color indexed="13"/>
      </bottom>
      <diagonal/>
    </border>
    <border>
      <left style="thick">
        <color indexed="8"/>
      </left>
      <right style="thin">
        <color indexed="13"/>
      </right>
      <top style="thin">
        <color indexed="13"/>
      </top>
      <bottom style="thick">
        <color indexed="8"/>
      </bottom>
      <diagonal/>
    </border>
    <border>
      <left style="thin">
        <color indexed="13"/>
      </left>
      <right style="thick">
        <color indexed="8"/>
      </right>
      <top style="thin">
        <color indexed="13"/>
      </top>
      <bottom style="thick">
        <color indexed="8"/>
      </bottom>
      <diagonal/>
    </border>
    <border>
      <left style="thin">
        <color indexed="14"/>
      </left>
      <right style="thin">
        <color indexed="13"/>
      </right>
      <top style="thin">
        <color indexed="14"/>
      </top>
      <bottom style="thin">
        <color indexed="13"/>
      </bottom>
      <diagonal/>
    </border>
  </borders>
  <cellStyleXfs count="1">
    <xf numFmtId="0" fontId="0" applyNumberFormat="0" applyFont="1" applyFill="0" applyBorder="0" applyAlignment="1" applyProtection="0">
      <alignment vertical="top" wrapText="1"/>
    </xf>
  </cellStyleXfs>
  <cellXfs count="92">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4" fillId="4" borderId="1" applyNumberFormat="1" applyFont="1" applyFill="1" applyBorder="1" applyAlignment="1" applyProtection="0">
      <alignment vertical="top" wrapText="1"/>
    </xf>
    <xf numFmtId="0" fontId="4" fillId="4" borderId="1" applyNumberFormat="0" applyFont="1" applyFill="1" applyBorder="1" applyAlignment="1" applyProtection="0">
      <alignment vertical="top" wrapText="1"/>
    </xf>
    <xf numFmtId="0" fontId="4" fillId="4" borderId="2" applyNumberFormat="0" applyFont="1" applyFill="1" applyBorder="1" applyAlignment="1" applyProtection="0">
      <alignment vertical="top" wrapText="1"/>
    </xf>
    <xf numFmtId="49" fontId="4" fillId="4" borderId="2" applyNumberFormat="1" applyFont="1" applyFill="1" applyBorder="1" applyAlignment="1" applyProtection="0">
      <alignment vertical="top" wrapText="1"/>
    </xf>
    <xf numFmtId="49" fontId="4" fillId="4" borderId="1" applyNumberFormat="1" applyFont="1" applyFill="1" applyBorder="1" applyAlignment="1" applyProtection="0">
      <alignment horizontal="center" vertical="top" wrapText="1"/>
    </xf>
    <xf numFmtId="49" fontId="4" fillId="5" borderId="3" applyNumberFormat="1" applyFont="1" applyFill="1" applyBorder="1" applyAlignment="1" applyProtection="0">
      <alignment vertical="top" wrapText="1"/>
    </xf>
    <xf numFmtId="49" fontId="0" borderId="4" applyNumberFormat="1" applyFont="1" applyFill="0" applyBorder="1" applyAlignment="1" applyProtection="0">
      <alignment vertical="top" wrapText="1"/>
    </xf>
    <xf numFmtId="49" fontId="0" borderId="5" applyNumberFormat="1" applyFont="1" applyFill="0" applyBorder="1" applyAlignment="1" applyProtection="0">
      <alignment vertical="top" wrapText="1"/>
    </xf>
    <xf numFmtId="0" fontId="0" borderId="6" applyNumberFormat="1" applyFont="1" applyFill="0" applyBorder="1" applyAlignment="1" applyProtection="0">
      <alignment vertical="top" wrapText="1"/>
    </xf>
    <xf numFmtId="49" fontId="0" borderId="6" applyNumberFormat="1" applyFont="1" applyFill="0" applyBorder="1" applyAlignment="1" applyProtection="0">
      <alignment vertical="top" wrapText="1"/>
    </xf>
    <xf numFmtId="59" fontId="0" borderId="7" applyNumberFormat="1" applyFont="1" applyFill="0" applyBorder="1" applyAlignment="1" applyProtection="0">
      <alignment vertical="top" wrapText="1"/>
    </xf>
    <xf numFmtId="0" fontId="0" borderId="8" applyNumberFormat="0" applyFont="1" applyFill="0" applyBorder="1" applyAlignment="1" applyProtection="0">
      <alignment vertical="top" wrapText="1"/>
    </xf>
    <xf numFmtId="0" fontId="0" borderId="9" applyNumberFormat="0" applyFont="1" applyFill="0" applyBorder="1" applyAlignment="1" applyProtection="0">
      <alignment horizontal="center" vertical="top" wrapText="1"/>
    </xf>
    <xf numFmtId="0" fontId="0" borderId="9" applyNumberFormat="0" applyFont="1" applyFill="0" applyBorder="1" applyAlignment="1" applyProtection="0">
      <alignment vertical="top" wrapText="1"/>
    </xf>
    <xf numFmtId="2" fontId="0" borderId="9" applyNumberFormat="1" applyFont="1" applyFill="0" applyBorder="1" applyAlignment="1" applyProtection="0">
      <alignment vertical="top" wrapText="1"/>
    </xf>
    <xf numFmtId="0" fontId="4" fillId="5" borderId="10" applyNumberFormat="0" applyFont="1" applyFill="1" applyBorder="1" applyAlignment="1" applyProtection="0">
      <alignment vertical="top" wrapText="1"/>
    </xf>
    <xf numFmtId="49" fontId="0" fillId="6" borderId="11" applyNumberFormat="1" applyFont="1" applyFill="1" applyBorder="1" applyAlignment="1" applyProtection="0">
      <alignment vertical="top" wrapText="1"/>
    </xf>
    <xf numFmtId="49" fontId="0" fillId="7" borderId="12" applyNumberFormat="1" applyFont="1" applyFill="1" applyBorder="1" applyAlignment="1" applyProtection="0">
      <alignment vertical="top" wrapText="1"/>
    </xf>
    <xf numFmtId="49" fontId="0" borderId="12" applyNumberFormat="1" applyFont="1" applyFill="0" applyBorder="1" applyAlignment="1" applyProtection="0">
      <alignment vertical="top" wrapText="1"/>
    </xf>
    <xf numFmtId="49" fontId="0" borderId="12" applyNumberFormat="1" applyFont="1" applyFill="0" applyBorder="1" applyAlignment="1" applyProtection="0">
      <alignment horizontal="center" vertical="top" wrapText="1"/>
    </xf>
    <xf numFmtId="0" fontId="0" borderId="13" applyNumberFormat="0" applyFont="1" applyFill="0" applyBorder="1" applyAlignment="1" applyProtection="0">
      <alignment vertical="top" wrapText="1"/>
    </xf>
    <xf numFmtId="0" fontId="0" borderId="13" applyNumberFormat="0" applyFont="1" applyFill="0" applyBorder="1" applyAlignment="1" applyProtection="0">
      <alignment horizontal="center" vertical="top" wrapText="1"/>
    </xf>
    <xf numFmtId="2" fontId="0" borderId="13" applyNumberFormat="1" applyFont="1" applyFill="0" applyBorder="1" applyAlignment="1" applyProtection="0">
      <alignment vertical="top" wrapText="1"/>
    </xf>
    <xf numFmtId="49" fontId="4" fillId="5" borderId="10" applyNumberFormat="1" applyFont="1" applyFill="1" applyBorder="1" applyAlignment="1" applyProtection="0">
      <alignment vertical="top" wrapText="1"/>
    </xf>
    <xf numFmtId="49" fontId="0" fillId="7" borderId="13" applyNumberFormat="1" applyFont="1" applyFill="1" applyBorder="1" applyAlignment="1" applyProtection="0">
      <alignment vertical="top" wrapText="1"/>
    </xf>
    <xf numFmtId="0" fontId="0" borderId="13" applyNumberFormat="1" applyFont="1" applyFill="0" applyBorder="1" applyAlignment="1" applyProtection="0">
      <alignment vertical="top" wrapText="1"/>
    </xf>
    <xf numFmtId="60" fontId="0" borderId="13" applyNumberFormat="1" applyFont="1" applyFill="0" applyBorder="1" applyAlignment="1" applyProtection="0">
      <alignment vertical="top" wrapText="1"/>
    </xf>
    <xf numFmtId="61" fontId="0" borderId="13" applyNumberFormat="1" applyFont="1" applyFill="0" applyBorder="1" applyAlignment="1" applyProtection="0">
      <alignment vertical="top" wrapText="1"/>
    </xf>
    <xf numFmtId="49" fontId="0" borderId="13" applyNumberFormat="1" applyFont="1" applyFill="0" applyBorder="1" applyAlignment="1" applyProtection="0">
      <alignment horizontal="center" vertical="top" wrapText="1"/>
    </xf>
    <xf numFmtId="59" fontId="0" borderId="13" applyNumberFormat="1" applyFont="1" applyFill="0" applyBorder="1" applyAlignment="1" applyProtection="0">
      <alignment vertical="top" wrapText="1"/>
    </xf>
    <xf numFmtId="49" fontId="0" borderId="13" applyNumberFormat="1" applyFont="1" applyFill="0" applyBorder="1" applyAlignment="1" applyProtection="0">
      <alignment vertical="top" wrapText="1"/>
    </xf>
    <xf numFmtId="61" fontId="0" borderId="13" applyNumberFormat="1" applyFont="1" applyFill="0" applyBorder="1" applyAlignment="1" applyProtection="0">
      <alignment horizontal="center" vertical="top" wrapText="1"/>
    </xf>
    <xf numFmtId="49" fontId="0" borderId="11" applyNumberFormat="1" applyFont="1" applyFill="0" applyBorder="1" applyAlignment="1" applyProtection="0">
      <alignment vertical="top" wrapText="1"/>
    </xf>
    <xf numFmtId="49" fontId="0" borderId="14" applyNumberFormat="1" applyFont="1" applyFill="0" applyBorder="1" applyAlignment="1" applyProtection="0">
      <alignment vertical="top" wrapText="1"/>
    </xf>
    <xf numFmtId="0" fontId="0" borderId="14" applyNumberFormat="1" applyFont="1" applyFill="0" applyBorder="1" applyAlignment="1" applyProtection="0">
      <alignment vertical="top" wrapText="1"/>
    </xf>
    <xf numFmtId="60" fontId="0" borderId="14" applyNumberFormat="1" applyFont="1" applyFill="0" applyBorder="1" applyAlignment="1" applyProtection="0">
      <alignment vertical="top" wrapText="1"/>
    </xf>
    <xf numFmtId="61" fontId="0" borderId="14" applyNumberFormat="1" applyFont="1" applyFill="0" applyBorder="1" applyAlignment="1" applyProtection="0">
      <alignment vertical="top" wrapText="1"/>
    </xf>
    <xf numFmtId="49" fontId="0" borderId="14" applyNumberFormat="1" applyFont="1" applyFill="0" applyBorder="1" applyAlignment="1" applyProtection="0">
      <alignment horizontal="center" vertical="top" wrapText="1"/>
    </xf>
    <xf numFmtId="59" fontId="0" borderId="14" applyNumberFormat="1" applyFont="1" applyFill="0" applyBorder="1" applyAlignment="1" applyProtection="0">
      <alignment vertical="top" wrapText="1"/>
    </xf>
    <xf numFmtId="2" fontId="0" borderId="14" applyNumberFormat="1" applyFont="1" applyFill="0" applyBorder="1" applyAlignment="1" applyProtection="0">
      <alignment vertical="top" wrapText="1"/>
    </xf>
    <xf numFmtId="49" fontId="0" borderId="15" applyNumberFormat="1" applyFont="1" applyFill="0" applyBorder="1" applyAlignment="1" applyProtection="0">
      <alignment vertical="top" wrapText="1"/>
    </xf>
    <xf numFmtId="49" fontId="0" borderId="16" applyNumberFormat="1" applyFont="1" applyFill="0" applyBorder="1" applyAlignment="1" applyProtection="0">
      <alignment vertical="top" wrapText="1"/>
    </xf>
    <xf numFmtId="0" fontId="0" borderId="17" applyNumberFormat="1" applyFont="1" applyFill="0" applyBorder="1" applyAlignment="1" applyProtection="0">
      <alignment vertical="top" wrapText="1"/>
    </xf>
    <xf numFmtId="60" fontId="0" borderId="17" applyNumberFormat="1" applyFont="1" applyFill="0" applyBorder="1" applyAlignment="1" applyProtection="0">
      <alignment vertical="top" wrapText="1"/>
    </xf>
    <xf numFmtId="61" fontId="0" borderId="18" applyNumberFormat="1" applyFont="1" applyFill="0" applyBorder="1" applyAlignment="1" applyProtection="0">
      <alignment vertical="top" wrapText="1"/>
    </xf>
    <xf numFmtId="49" fontId="0" borderId="16" applyNumberFormat="1" applyFont="1" applyFill="0" applyBorder="1" applyAlignment="1" applyProtection="0">
      <alignment horizontal="center" vertical="top" wrapText="1"/>
    </xf>
    <xf numFmtId="59" fontId="0" borderId="17" applyNumberFormat="1" applyFont="1" applyFill="0" applyBorder="1" applyAlignment="1" applyProtection="0">
      <alignment vertical="top" wrapText="1"/>
    </xf>
    <xf numFmtId="61" fontId="0" borderId="17" applyNumberFormat="1" applyFont="1" applyFill="0" applyBorder="1" applyAlignment="1" applyProtection="0">
      <alignment vertical="top" wrapText="1"/>
    </xf>
    <xf numFmtId="2" fontId="0" borderId="17" applyNumberFormat="1" applyFont="1" applyFill="0" applyBorder="1" applyAlignment="1" applyProtection="0">
      <alignment vertical="top" wrapText="1"/>
    </xf>
    <xf numFmtId="49" fontId="0" borderId="19" applyNumberFormat="1" applyFont="1" applyFill="0" applyBorder="1" applyAlignment="1" applyProtection="0">
      <alignment vertical="top" wrapText="1"/>
    </xf>
    <xf numFmtId="0" fontId="0" borderId="19" applyNumberFormat="1" applyFont="1" applyFill="0" applyBorder="1" applyAlignment="1" applyProtection="0">
      <alignment vertical="top" wrapText="1"/>
    </xf>
    <xf numFmtId="60" fontId="0" borderId="19" applyNumberFormat="1" applyFont="1" applyFill="0" applyBorder="1" applyAlignment="1" applyProtection="0">
      <alignment vertical="top" wrapText="1"/>
    </xf>
    <xf numFmtId="61" fontId="0" borderId="19" applyNumberFormat="1" applyFont="1" applyFill="0" applyBorder="1" applyAlignment="1" applyProtection="0">
      <alignment vertical="top" wrapText="1"/>
    </xf>
    <xf numFmtId="49" fontId="0" borderId="19" applyNumberFormat="1" applyFont="1" applyFill="0" applyBorder="1" applyAlignment="1" applyProtection="0">
      <alignment horizontal="center" vertical="top" wrapText="1"/>
    </xf>
    <xf numFmtId="59" fontId="0" borderId="19" applyNumberFormat="1" applyFont="1" applyFill="0" applyBorder="1" applyAlignment="1" applyProtection="0">
      <alignment vertical="top" wrapText="1"/>
    </xf>
    <xf numFmtId="2" fontId="0" borderId="19" applyNumberFormat="1" applyFont="1" applyFill="0" applyBorder="1" applyAlignment="1" applyProtection="0">
      <alignment vertical="top" wrapText="1"/>
    </xf>
    <xf numFmtId="49" fontId="0" borderId="20" applyNumberFormat="1" applyFont="1" applyFill="0" applyBorder="1" applyAlignment="1" applyProtection="0">
      <alignment vertical="top" wrapText="1"/>
    </xf>
    <xf numFmtId="0" fontId="0" borderId="20" applyNumberFormat="1" applyFont="1" applyFill="0" applyBorder="1" applyAlignment="1" applyProtection="0">
      <alignment vertical="top" wrapText="1"/>
    </xf>
    <xf numFmtId="49" fontId="0" borderId="21" applyNumberFormat="1" applyFont="1" applyFill="0" applyBorder="1" applyAlignment="1" applyProtection="0">
      <alignment vertical="top" wrapText="1"/>
    </xf>
    <xf numFmtId="49" fontId="0" borderId="22" applyNumberFormat="1" applyFont="1" applyFill="0" applyBorder="1" applyAlignment="1" applyProtection="0">
      <alignment vertical="top" wrapText="1"/>
    </xf>
    <xf numFmtId="0" fontId="0" borderId="23" applyNumberFormat="1" applyFont="1" applyFill="0" applyBorder="1" applyAlignment="1" applyProtection="0">
      <alignment vertical="top" wrapText="1"/>
    </xf>
    <xf numFmtId="0" fontId="0" borderId="24" applyNumberFormat="0" applyFont="1" applyFill="0" applyBorder="1" applyAlignment="1" applyProtection="0">
      <alignment vertical="top" wrapText="1"/>
    </xf>
    <xf numFmtId="62" fontId="0" borderId="21" applyNumberFormat="1" applyFont="1" applyFill="0" applyBorder="1" applyAlignment="1" applyProtection="0">
      <alignment vertical="top" wrapText="1"/>
    </xf>
    <xf numFmtId="49" fontId="0" borderId="25" applyNumberFormat="1" applyFont="1" applyFill="0" applyBorder="1" applyAlignment="1" applyProtection="0">
      <alignment vertical="top" wrapText="1"/>
    </xf>
    <xf numFmtId="0" fontId="0" borderId="26"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4" fillId="5" borderId="3" applyNumberFormat="0" applyFont="1" applyFill="1" applyBorder="1" applyAlignment="1" applyProtection="0">
      <alignment horizontal="center" vertical="top" wrapText="1"/>
    </xf>
    <xf numFmtId="49" fontId="0" fillId="7" borderId="27" applyNumberFormat="1" applyFont="1" applyFill="1" applyBorder="1" applyAlignment="1" applyProtection="0">
      <alignment vertical="top" wrapText="1"/>
    </xf>
    <xf numFmtId="0" fontId="0" borderId="9" applyNumberFormat="1" applyFont="1" applyFill="0" applyBorder="1" applyAlignment="1" applyProtection="0">
      <alignment vertical="top" wrapText="1"/>
    </xf>
    <xf numFmtId="0" fontId="4" fillId="5" borderId="10" applyNumberFormat="0" applyFont="1" applyFill="1" applyBorder="1" applyAlignment="1" applyProtection="0">
      <alignment horizontal="center" vertical="top" wrapText="1"/>
    </xf>
    <xf numFmtId="49" fontId="0" fillId="7" borderId="11" applyNumberFormat="1" applyFont="1" applyFill="1" applyBorder="1" applyAlignment="1" applyProtection="0">
      <alignment vertical="top" wrapText="1"/>
    </xf>
    <xf numFmtId="0" fontId="0" borderId="11"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0" borderId="27" applyNumberFormat="1" applyFont="1" applyFill="0" applyBorder="1" applyAlignment="1" applyProtection="0">
      <alignment vertical="top" wrapText="1"/>
    </xf>
    <xf numFmtId="0" fontId="0" borderId="11"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 fontId="0" borderId="9" applyNumberFormat="1" applyFont="1" applyFill="0" applyBorder="1" applyAlignment="1" applyProtection="0">
      <alignment vertical="top" wrapText="1"/>
    </xf>
    <xf numFmtId="4" fontId="0" borderId="13"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4" fillId="5" borderId="3" applyNumberFormat="1" applyFont="1" applyFill="1" applyBorder="1" applyAlignment="1" applyProtection="0">
      <alignment vertical="top" wrapText="1"/>
    </xf>
    <xf numFmtId="63" fontId="0" borderId="27" applyNumberFormat="1" applyFont="1" applyFill="0" applyBorder="1" applyAlignment="1" applyProtection="0">
      <alignment vertical="top" wrapText="1"/>
    </xf>
    <xf numFmtId="0" fontId="4" fillId="5" borderId="10" applyNumberFormat="1" applyFont="1" applyFill="1" applyBorder="1" applyAlignment="1" applyProtection="0">
      <alignment vertical="top" wrapText="1"/>
    </xf>
    <xf numFmtId="63" fontId="0" borderId="11" applyNumberFormat="1"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3f3f3f"/>
      <rgbColor rgb="ffdbdbdb"/>
      <rgbColor rgb="ffed220b"/>
      <rgbColor rgb="ff72fce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209550</xdr:colOff>
      <xdr:row>17</xdr:row>
      <xdr:rowOff>67097</xdr:rowOff>
    </xdr:from>
    <xdr:to>
      <xdr:col>9</xdr:col>
      <xdr:colOff>28371</xdr:colOff>
      <xdr:row>19</xdr:row>
      <xdr:rowOff>6767</xdr:rowOff>
    </xdr:to>
    <xdr:sp>
      <xdr:nvSpPr>
        <xdr:cNvPr id="2" name="Shape 2"/>
        <xdr:cNvSpPr txBox="1"/>
      </xdr:nvSpPr>
      <xdr:spPr>
        <a:xfrm>
          <a:off x="1225549" y="6412017"/>
          <a:ext cx="4784523" cy="4451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1" baseline="0" cap="none" i="0" spc="0" strike="noStrike" sz="1800" u="none">
              <a:solidFill>
                <a:srgbClr val="000000"/>
              </a:solidFill>
              <a:uFillTx/>
              <a:latin typeface="+mn-lt"/>
              <a:ea typeface="+mn-ea"/>
              <a:cs typeface="+mn-cs"/>
              <a:sym typeface="Helvetica Neue"/>
            </a:defRPr>
          </a:pPr>
          <a:r>
            <a:rPr b="1" baseline="0" cap="none" i="0" spc="0" strike="noStrike" sz="1800" u="none">
              <a:solidFill>
                <a:srgbClr val="000000"/>
              </a:solidFill>
              <a:uFillTx/>
              <a:latin typeface="+mn-lt"/>
              <a:ea typeface="+mn-ea"/>
              <a:cs typeface="+mn-cs"/>
              <a:sym typeface="Helvetica Neue"/>
            </a:rPr>
            <a:t>Perm Rating Units: Grains/hr/sq ft/in Hg∂P</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t="s" s="3">
        <v>50</v>
      </c>
      <c r="C11" s="3"/>
      <c r="D11" s="3"/>
    </row>
    <row r="12">
      <c r="B12" s="4"/>
      <c r="C12" t="s" s="4">
        <v>51</v>
      </c>
      <c r="D12" t="s" s="5">
        <v>50</v>
      </c>
    </row>
    <row r="13">
      <c r="B13" t="s" s="3">
        <v>62</v>
      </c>
      <c r="C13" s="3"/>
      <c r="D13" s="3"/>
    </row>
    <row r="14">
      <c r="B14" s="4"/>
      <c r="C14" t="s" s="4">
        <v>51</v>
      </c>
      <c r="D14" t="s" s="5">
        <v>62</v>
      </c>
    </row>
    <row r="15">
      <c r="B15" t="s" s="3">
        <v>72</v>
      </c>
      <c r="C15" s="3"/>
      <c r="D15" s="3"/>
    </row>
    <row r="16">
      <c r="B16" s="4"/>
      <c r="C16" t="s" s="4">
        <v>51</v>
      </c>
      <c r="D16" t="s" s="5">
        <v>72</v>
      </c>
    </row>
    <row r="17">
      <c r="B17" t="s" s="3">
        <v>79</v>
      </c>
      <c r="C17" s="3"/>
      <c r="D17" s="3"/>
    </row>
    <row r="18">
      <c r="B18" s="4"/>
      <c r="C18" t="s" s="4">
        <v>51</v>
      </c>
      <c r="D18" t="s" s="5">
        <v>79</v>
      </c>
    </row>
    <row r="19">
      <c r="B19" t="s" s="3">
        <v>94</v>
      </c>
      <c r="C19" s="3"/>
      <c r="D19" s="3"/>
    </row>
    <row r="20">
      <c r="B20" s="4"/>
      <c r="C20" t="s" s="4">
        <v>51</v>
      </c>
      <c r="D20" t="s" s="5">
        <v>94</v>
      </c>
    </row>
  </sheetData>
  <mergeCells count="1">
    <mergeCell ref="B3:D3"/>
  </mergeCells>
  <hyperlinks>
    <hyperlink ref="D10" location="'Basic Model - Moisture movement'!R2C1" tooltip="" display="Basic Model - Moisture movement"/>
    <hyperlink ref="D12" location="'Topside tables'!R2C1" tooltip="" display="Topside tables"/>
    <hyperlink ref="D14" location="'Membrane Tables'!R2C1" tooltip="" display="Membrane Tables"/>
    <hyperlink ref="D16" location="'Roof Decks'!R2C1" tooltip="" display="Roof Decks"/>
    <hyperlink ref="D18" location="'Insulation Tables'!R2C1" tooltip="" display="Insulation Tables"/>
    <hyperlink ref="D20" location="'Steam tables'!R2C1" tooltip="" display="Steam tables"/>
  </hyperlinks>
</worksheet>
</file>

<file path=xl/worksheets/sheet2.xml><?xml version="1.0" encoding="utf-8"?>
<worksheet xmlns:r="http://schemas.openxmlformats.org/officeDocument/2006/relationships" xmlns="http://schemas.openxmlformats.org/spreadsheetml/2006/main">
  <sheetPr>
    <pageSetUpPr fitToPage="1"/>
  </sheetPr>
  <dimension ref="A2:L17"/>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13.3047" style="6" customWidth="1"/>
    <col min="2" max="2" width="6.85938" style="6" customWidth="1"/>
    <col min="3" max="3" width="14.25" style="6" customWidth="1"/>
    <col min="4" max="4" width="7.57812" style="6" customWidth="1"/>
    <col min="5" max="5" width="8.20312" style="6" customWidth="1"/>
    <col min="6" max="6" width="8.05469" style="6" customWidth="1"/>
    <col min="7" max="7" width="8.02344" style="6" customWidth="1"/>
    <col min="8" max="8" width="4.22656" style="6" customWidth="1"/>
    <col min="9" max="9" width="8.10156" style="6" customWidth="1"/>
    <col min="10" max="10" width="6.57812" style="6" customWidth="1"/>
    <col min="11" max="11" width="7.22656" style="6" customWidth="1"/>
    <col min="12" max="12" width="7.53125" style="6" customWidth="1"/>
    <col min="13" max="16384" width="16.3516" style="6" customWidth="1"/>
  </cols>
  <sheetData>
    <row r="1" ht="27.65" customHeight="1">
      <c r="A1" t="s" s="7">
        <v>5</v>
      </c>
      <c r="B1" s="7"/>
      <c r="C1" s="7"/>
      <c r="D1" s="7"/>
      <c r="E1" s="7"/>
      <c r="F1" s="7"/>
      <c r="G1" s="7"/>
      <c r="H1" s="7"/>
      <c r="I1" s="7"/>
      <c r="J1" s="7"/>
      <c r="K1" s="7"/>
      <c r="L1" s="7"/>
    </row>
    <row r="2" ht="44.85" customHeight="1">
      <c r="A2" t="s" s="8">
        <v>7</v>
      </c>
      <c r="B2" s="9"/>
      <c r="C2" s="10"/>
      <c r="D2" t="s" s="11">
        <v>8</v>
      </c>
      <c r="E2" s="10"/>
      <c r="F2" s="10"/>
      <c r="G2" t="s" s="8">
        <v>9</v>
      </c>
      <c r="H2" t="s" s="12">
        <v>10</v>
      </c>
      <c r="I2" t="s" s="8">
        <v>11</v>
      </c>
      <c r="J2" t="s" s="8">
        <v>12</v>
      </c>
      <c r="K2" t="s" s="8">
        <v>13</v>
      </c>
      <c r="L2" t="s" s="8">
        <v>14</v>
      </c>
    </row>
    <row r="3" ht="33.7" customHeight="1">
      <c r="A3" t="s" s="13">
        <v>15</v>
      </c>
      <c r="B3" t="s" s="14">
        <v>16</v>
      </c>
      <c r="C3" t="s" s="15">
        <v>17</v>
      </c>
      <c r="D3" s="16">
        <v>0</v>
      </c>
      <c r="E3" t="s" s="17">
        <v>18</v>
      </c>
      <c r="F3" s="18">
        <v>0.8</v>
      </c>
      <c r="G3" s="19"/>
      <c r="H3" s="20"/>
      <c r="I3" s="21"/>
      <c r="J3" s="21"/>
      <c r="K3" s="21"/>
      <c r="L3" s="22"/>
    </row>
    <row r="4" ht="44.85" customHeight="1">
      <c r="A4" s="23"/>
      <c r="B4" s="24"/>
      <c r="C4" t="s" s="25">
        <v>16</v>
      </c>
      <c r="D4" t="s" s="26">
        <v>19</v>
      </c>
      <c r="E4" t="s" s="27">
        <v>20</v>
      </c>
      <c r="F4" t="s" s="27">
        <v>21</v>
      </c>
      <c r="G4" s="28"/>
      <c r="H4" s="29"/>
      <c r="I4" s="28"/>
      <c r="J4" s="28"/>
      <c r="K4" s="28"/>
      <c r="L4" s="30"/>
    </row>
    <row r="5" ht="32.05" customHeight="1">
      <c r="A5" t="s" s="31">
        <v>22</v>
      </c>
      <c r="B5" s="24"/>
      <c r="C5" t="s" s="32">
        <v>23</v>
      </c>
      <c r="D5" s="33">
        <f>LOOKUP(C5,'Topside tables'!B3:B11,'Topside tables'!C3:C11)</f>
        <v>0.17</v>
      </c>
      <c r="E5" s="34">
        <f>$D$3+($D$16-$D$3)*(F5/$D$15)</f>
        <v>0.586857354210332</v>
      </c>
      <c r="F5" s="33">
        <f>D5</f>
        <v>0.17</v>
      </c>
      <c r="G5" s="35">
        <f>L5*(K5)</f>
        <v>0</v>
      </c>
      <c r="H5" t="s" s="36">
        <f>IF((ABS(K5)=K5),"^","v")</f>
        <v>24</v>
      </c>
      <c r="I5" s="37">
        <f>J$17/J5</f>
        <v>3.90527448869752</v>
      </c>
      <c r="J5" s="35">
        <f>LOOKUP(TRUNC($E5,0),'Steam tables'!A$3:A$211,'Steam tables'!C$3:C$211)</f>
        <v>0.0378292516</v>
      </c>
      <c r="K5" s="35">
        <f>J6-J5</f>
        <v>0</v>
      </c>
      <c r="L5" s="30">
        <f>LOOKUP(C5,'Topside tables'!B3:B11,'Topside tables'!D3:D10)</f>
        <v>100</v>
      </c>
    </row>
    <row r="6" ht="32.05" customHeight="1">
      <c r="A6" t="s" s="31">
        <v>25</v>
      </c>
      <c r="B6" s="24"/>
      <c r="C6" t="s" s="38">
        <v>26</v>
      </c>
      <c r="D6" s="33">
        <f>LOOKUP(C6,'Membrane Tables'!$A12:$A13,'Membrane Tables'!$B12:$B13)</f>
        <v>0</v>
      </c>
      <c r="E6" s="34">
        <f>$D$3+($D$16-$D$3)*(F6/$D$15)</f>
        <v>0.586857354210332</v>
      </c>
      <c r="F6" s="33">
        <f>D6+F5</f>
        <v>0.17</v>
      </c>
      <c r="G6" s="35">
        <f>L6*(K6)</f>
        <v>0</v>
      </c>
      <c r="H6" s="39"/>
      <c r="I6" s="37">
        <f>J$17/J6</f>
        <v>3.90527448869752</v>
      </c>
      <c r="J6" s="35">
        <f>LOOKUP(TRUNC($E6,0),'Steam tables'!A$3:A$211,'Steam tables'!C$3:C$211)</f>
        <v>0.0378292516</v>
      </c>
      <c r="K6" s="35">
        <f>J7-J6</f>
        <v>0.003248469910</v>
      </c>
      <c r="L6" s="30"/>
    </row>
    <row r="7" ht="20.05" customHeight="1">
      <c r="A7" t="s" s="31">
        <v>27</v>
      </c>
      <c r="B7" s="24"/>
      <c r="C7" t="s" s="38">
        <v>28</v>
      </c>
      <c r="D7" s="33">
        <f>LOOKUP(C7,'Membrane Tables'!$A3:$A8,'Membrane Tables'!B3:B8)</f>
        <v>0.24</v>
      </c>
      <c r="E7" s="34">
        <f>$D$3+($D$16-$D$3)*(F7/$D$15)</f>
        <v>1.41536185427198</v>
      </c>
      <c r="F7" s="33">
        <f>D7+F6</f>
        <v>0.41</v>
      </c>
      <c r="G7" s="35">
        <f>L7*(K7)</f>
        <v>0</v>
      </c>
      <c r="H7" t="s" s="36">
        <f>IF((ABS(K7)=K7),"^","v")</f>
        <v>24</v>
      </c>
      <c r="I7" s="37">
        <f>J$17/J7</f>
        <v>3.59644122822235</v>
      </c>
      <c r="J7" s="35">
        <f>LOOKUP(TRUNC($E7,0),'Steam tables'!A$3:A$211,'Steam tables'!C$3:C$211)</f>
        <v>0.041077721510</v>
      </c>
      <c r="K7" s="35">
        <f>J8-J7</f>
        <v>0.029236229190</v>
      </c>
      <c r="L7" s="30">
        <f>LOOKUP(C7,'Membrane Tables'!$A3:$A8,'Membrane Tables'!C3:C8)</f>
        <v>0</v>
      </c>
    </row>
    <row r="8" ht="20.05" customHeight="1">
      <c r="A8" t="s" s="31">
        <v>29</v>
      </c>
      <c r="B8" t="s" s="40">
        <v>30</v>
      </c>
      <c r="C8" t="s" s="38">
        <v>31</v>
      </c>
      <c r="D8" s="33">
        <f>B8*(LOOKUP(C8,'Insulation Tables'!$A3:$A14,'Insulation Tables'!B3:B14))</f>
        <v>2.75</v>
      </c>
      <c r="E8" s="34">
        <f>$D$3+($D$16-$D$3)*(F8/$D$15)</f>
        <v>10.908642584145</v>
      </c>
      <c r="F8" s="33">
        <f>D8+F7</f>
        <v>3.16</v>
      </c>
      <c r="G8" s="35">
        <f>L8*(K8)</f>
        <v>0</v>
      </c>
      <c r="H8" t="s" s="36">
        <f>IF((ABS(K8)=K8),"^","v")</f>
        <v>24</v>
      </c>
      <c r="I8" s="37">
        <f>J$17/J8</f>
        <v>2.10105689879832</v>
      </c>
      <c r="J8" s="35">
        <f>LOOKUP(TRUNC($E8,0),'Steam tables'!A$3:A$211,'Steam tables'!C$3:C$211)</f>
        <v>0.0703139507</v>
      </c>
      <c r="K8" s="35">
        <f>J9-J8</f>
        <v>0</v>
      </c>
      <c r="L8" s="30">
        <f>LOOKUP(C8,'Insulation Tables'!$A$3:$A$14,'Insulation Tables'!C$3:C$14)</f>
        <v>0.25</v>
      </c>
    </row>
    <row r="9" ht="20.05" customHeight="1">
      <c r="A9" t="s" s="31">
        <v>32</v>
      </c>
      <c r="B9" s="40"/>
      <c r="C9" t="s" s="38">
        <v>33</v>
      </c>
      <c r="D9" s="33">
        <f>B9*(LOOKUP(C9,'Insulation Tables'!$A3:$A14,'Insulation Tables'!B3:B14))</f>
        <v>0</v>
      </c>
      <c r="E9" s="34">
        <f>$D$3+($D$16-$D$3)*(F9/$D$15)</f>
        <v>10.908642584145</v>
      </c>
      <c r="F9" s="33">
        <f>D9+F8</f>
        <v>3.16</v>
      </c>
      <c r="G9" s="35">
        <f>L9*(K9)</f>
        <v>906.792407499990</v>
      </c>
      <c r="H9" t="s" s="36">
        <f>IF((ABS(K9)=K9),"^","v")</f>
        <v>24</v>
      </c>
      <c r="I9" s="37">
        <f>J$17/J9</f>
        <v>2.10105689879832</v>
      </c>
      <c r="J9" s="35">
        <f>LOOKUP(TRUNC($E9,0),'Steam tables'!A$16:A$211,'Steam tables'!C$16:C$211)</f>
        <v>0.0703139507</v>
      </c>
      <c r="K9" s="35">
        <f>J10-J9</f>
        <v>0.090679240749999</v>
      </c>
      <c r="L9" s="30">
        <f>LOOKUP(C9,'Insulation Tables'!$A$3:$A$14,'Insulation Tables'!C$3:C$14)</f>
        <v>10000</v>
      </c>
    </row>
    <row r="10" ht="32.05" customHeight="1">
      <c r="A10" t="s" s="31">
        <v>34</v>
      </c>
      <c r="B10" t="s" s="40">
        <v>35</v>
      </c>
      <c r="C10" t="s" s="41">
        <v>36</v>
      </c>
      <c r="D10" s="42">
        <f>B10*(LOOKUP(C10,'Insulation Tables'!$A3:$A14,'Insulation Tables'!B3:B14))</f>
        <v>5.5</v>
      </c>
      <c r="E10" s="43">
        <f>$D$3+($D$16-$D$3)*(F10/$D$15)</f>
        <v>29.895204043891</v>
      </c>
      <c r="F10" s="42">
        <f>D10+F9</f>
        <v>8.66</v>
      </c>
      <c r="G10" s="44">
        <f>L10*(K10)</f>
        <v>0.0226698101874998</v>
      </c>
      <c r="H10" t="s" s="45">
        <f>IF((ABS(K10)=K10),"^","v")</f>
        <v>24</v>
      </c>
      <c r="I10" s="46">
        <f>J$17/J10</f>
        <v>0.91763887571533</v>
      </c>
      <c r="J10" s="44">
        <f>LOOKUP(TRUNC($E10,0),'Steam tables'!A$16:A$211,'Steam tables'!C$16:C$211)</f>
        <v>0.160993191449999</v>
      </c>
      <c r="K10" s="44">
        <f>IF((J11-J10)=0,K9,(J11-J10))</f>
        <v>0.090679240749999</v>
      </c>
      <c r="L10" s="47">
        <f>LOOKUP(C10,'Insulation Tables'!$A$3:$A$14,'Insulation Tables'!C$3:C$14)</f>
        <v>0.25</v>
      </c>
    </row>
    <row r="11" ht="20.05" customHeight="1">
      <c r="A11" t="s" s="31">
        <v>37</v>
      </c>
      <c r="B11" t="s" s="48">
        <v>38</v>
      </c>
      <c r="C11" t="s" s="49">
        <v>39</v>
      </c>
      <c r="D11" s="50">
        <f>B11*(LOOKUP(C11,'Insulation Tables'!$A6:$A14,'Insulation Tables'!B6:B14))</f>
        <v>0.0075</v>
      </c>
      <c r="E11" s="51">
        <f>$D$3+($D$16-$D$3)*(F11/$D$15)</f>
        <v>29.9210948095179</v>
      </c>
      <c r="F11" s="50">
        <f>D11+F10</f>
        <v>8.6675</v>
      </c>
      <c r="G11" s="52">
        <f>L11*(K11)</f>
        <v>0.0404642686840001</v>
      </c>
      <c r="H11" t="s" s="53">
        <f>IF((ABS(K11)=K11),"^","v")</f>
        <v>24</v>
      </c>
      <c r="I11" s="54">
        <f>J$17/J11</f>
        <v>0.91763887571533</v>
      </c>
      <c r="J11" s="55">
        <f>LOOKUP(TRUNC($E11,0),'Steam tables'!A$16:A$211,'Steam tables'!C$16:C$211)</f>
        <v>0.160993191449999</v>
      </c>
      <c r="K11" s="55">
        <f>IF((J12-J11)=0,K10,(J12-J11))</f>
        <v>0.505803358550001</v>
      </c>
      <c r="L11" s="56">
        <f>LOOKUP(C11,'Insulation Tables'!$A$3:$A$14,'Insulation Tables'!C$3:C$14)</f>
        <v>0.08</v>
      </c>
    </row>
    <row r="12" ht="20.05" customHeight="1">
      <c r="A12" t="s" s="31">
        <v>37</v>
      </c>
      <c r="B12" t="s" s="40">
        <v>40</v>
      </c>
      <c r="C12" t="s" s="57">
        <v>41</v>
      </c>
      <c r="D12" s="58">
        <f>B12*(LOOKUP(C12,'Insulation Tables'!$A7:$A14,'Insulation Tables'!B7:B14))</f>
        <v>11</v>
      </c>
      <c r="E12" s="59">
        <f>$D$3+($D$16-$D$3)*(F12/$D$15)</f>
        <v>67.89421772900999</v>
      </c>
      <c r="F12" s="58">
        <f>D12+F11</f>
        <v>19.6675</v>
      </c>
      <c r="G12" s="60">
        <f>L12*(K12)</f>
        <v>0</v>
      </c>
      <c r="H12" t="s" s="61">
        <f>IF((ABS(K12)=K12),"^","v")</f>
        <v>24</v>
      </c>
      <c r="I12" s="62">
        <f>J$17/J12</f>
        <v>0.221557251908397</v>
      </c>
      <c r="J12" s="60">
        <f>LOOKUP(TRUNC($E12,0),'Steam tables'!A$16:A$211,'Steam tables'!C$16:C$211)</f>
        <v>0.66679655</v>
      </c>
      <c r="K12" s="60">
        <f>J13-J12</f>
        <v>0</v>
      </c>
      <c r="L12" s="63">
        <f>LOOKUP(C12,'Insulation Tables'!$A$3:$A$14,'Insulation Tables'!C$3:C$14)</f>
        <v>30</v>
      </c>
    </row>
    <row r="13" ht="20.05" customHeight="1">
      <c r="A13" t="s" s="31">
        <v>42</v>
      </c>
      <c r="B13" s="24"/>
      <c r="C13" t="s" s="38">
        <v>43</v>
      </c>
      <c r="D13" s="33">
        <f>LOOKUP(C13,'Roof Decks'!$A$3:$A$8,'Roof Decks'!B$3:B$8)</f>
        <v>0</v>
      </c>
      <c r="E13" s="34">
        <f>$D$3+($D$16-$D$3)*(F13/$D$15)</f>
        <v>67.89421772900999</v>
      </c>
      <c r="F13" s="33">
        <f>D13+F12</f>
        <v>19.6675</v>
      </c>
      <c r="G13" s="35">
        <f>L13*(K13)</f>
        <v>0.0179678765</v>
      </c>
      <c r="H13" t="s" s="36">
        <f>IF((ABS(K13)=K13),"^","v")</f>
        <v>24</v>
      </c>
      <c r="I13" s="37">
        <f>J$17/J13</f>
        <v>0.221557251908397</v>
      </c>
      <c r="J13" s="35">
        <f>LOOKUP(TRUNC($E13,0),'Steam tables'!A$16:A$211,'Steam tables'!C$16:C$211)</f>
        <v>0.66679655</v>
      </c>
      <c r="K13" s="35">
        <f>J14-J13</f>
        <v>0.071871506</v>
      </c>
      <c r="L13" s="30">
        <f>LOOKUP(C13,'Insulation Tables'!$A$3:$A$14,'Insulation Tables'!C$3:C$14)</f>
        <v>0.25</v>
      </c>
    </row>
    <row r="14" ht="32.05" customHeight="1">
      <c r="A14" t="s" s="31">
        <v>44</v>
      </c>
      <c r="B14" s="40"/>
      <c r="C14" t="s" s="32">
        <v>45</v>
      </c>
      <c r="D14" s="33">
        <f>LOOKUP(C14,'Topside tables'!B3:B11,'Topside tables'!C3:C11)</f>
        <v>0.61</v>
      </c>
      <c r="E14" s="34">
        <f>$D$3+($D$16-$D$3)*(F14/$D$15)</f>
        <v>70</v>
      </c>
      <c r="F14" s="33">
        <f>D14+F13</f>
        <v>20.2775</v>
      </c>
      <c r="G14" s="35"/>
      <c r="H14" s="39"/>
      <c r="I14" s="37">
        <f>J$17/J14</f>
        <v>0.2</v>
      </c>
      <c r="J14" s="35">
        <f>LOOKUP(TRUNC($E14,0),'Steam tables'!A$16:A$211,'Steam tables'!C$16:C$211)</f>
        <v>0.738668056</v>
      </c>
      <c r="K14" s="35"/>
      <c r="L14" s="30"/>
    </row>
    <row r="15" ht="21.35" customHeight="1">
      <c r="A15" t="s" s="31">
        <v>46</v>
      </c>
      <c r="B15" s="40"/>
      <c r="C15" s="64"/>
      <c r="D15" s="65">
        <f>SUM(D5:D14)</f>
        <v>20.2775</v>
      </c>
      <c r="E15" s="28"/>
      <c r="F15" s="28"/>
      <c r="G15" s="28"/>
      <c r="H15" s="29"/>
      <c r="I15" s="28"/>
      <c r="J15" s="28"/>
      <c r="K15" s="28"/>
      <c r="L15" s="28"/>
    </row>
    <row r="16" ht="33.35" customHeight="1">
      <c r="A16" t="s" s="31">
        <v>47</v>
      </c>
      <c r="B16" s="66"/>
      <c r="C16" t="s" s="67">
        <v>47</v>
      </c>
      <c r="D16" s="68">
        <v>70</v>
      </c>
      <c r="E16" s="69"/>
      <c r="F16" s="28"/>
      <c r="G16" s="28"/>
      <c r="H16" s="29"/>
      <c r="I16" s="28"/>
      <c r="J16" s="28"/>
      <c r="K16" s="28"/>
      <c r="L16" s="28"/>
    </row>
    <row r="17" ht="45.35" customHeight="1">
      <c r="A17" t="s" s="31">
        <v>48</v>
      </c>
      <c r="B17" s="70"/>
      <c r="C17" t="s" s="71">
        <v>18</v>
      </c>
      <c r="D17" s="72">
        <v>20</v>
      </c>
      <c r="E17" s="69"/>
      <c r="F17" s="28"/>
      <c r="G17" s="28"/>
      <c r="H17" s="28"/>
      <c r="I17" t="s" s="38">
        <v>49</v>
      </c>
      <c r="J17" s="35">
        <f>(D17/100)*LOOKUP(D16,'Steam tables'!$A16:$A210,'Steam tables'!C16:C210)</f>
        <v>0.1477336112</v>
      </c>
      <c r="K17" s="28"/>
      <c r="L17" s="28"/>
    </row>
  </sheetData>
  <mergeCells count="1">
    <mergeCell ref="A1:L1"/>
  </mergeCells>
  <dataValidations count="7">
    <dataValidation type="list" allowBlank="1" showInputMessage="1" showErrorMessage="1" sqref="C5 C14">
      <formula1>"Select Item,Outside Film Cold,Outside Film Warm,Indoor Heat Up,Indoor heat down,3/4” dead Air Up Cold,3.5”+ Dead Air Cold,3/4" Heat Down,3.5" Heat Down"</formula1>
    </dataValidation>
    <dataValidation type="list" allowBlank="1" showInputMessage="1" showErrorMessage="1" sqref="C6">
      <formula1>"No Surfacing,Gravel "</formula1>
    </dataValidation>
    <dataValidation type="list" allowBlank="1" showInputMessage="1" showErrorMessage="1" sqref="C7">
      <formula1>"Choose membrane,SBS Modified 2-layers,EPDM,BUR,TPO,APP 2-Layers,PVC"</formula1>
    </dataValidation>
    <dataValidation type="list" allowBlank="1" showInputMessage="1" showErrorMessage="1" sqref="C8:C10">
      <formula1>"Choose Product,Poly Isocyanurate,EPS (1.25 pdf),Wood Fiber,Perlite,Fiberglass Boards,Fiberglass Batts,Blown-In Celulose,Gypsum,High Density ISO"</formula1>
    </dataValidation>
    <dataValidation type="list" allowBlank="1" showInputMessage="1" showErrorMessage="1" sqref="C11">
      <formula1>"Choose Product,Poly Isocyanurate,EPS (1.25 pdf),Wood Fiber,Perlite,Fiberglass Boards,Fiberglass Batts,Blown-In Celulose,Gypsum,High Density ISO,4-mil Poly,6-mil Poly"</formula1>
    </dataValidation>
    <dataValidation type="list" allowBlank="1" showInputMessage="1" showErrorMessage="1" sqref="C12">
      <formula1>"Choose Product,Poly Isocyanurate,EPS (1.25 pdf),Wood Fiber,Perlite,Fiberglass Boards,Fiberglass Batts,Blown-In Celulose,Gypsum,High Density ISO,6-mil poly"</formula1>
    </dataValidation>
    <dataValidation type="list" allowBlank="1" showInputMessage="1" showErrorMessage="1" sqref="C13">
      <formula1>"Choose Deck,Steel,Wood,Concrete Plank,Poured Concrete,Old Metal Roof"</formula1>
    </dataValidation>
  </dataValidations>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2:E1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8.19531" style="73" customWidth="1"/>
    <col min="2" max="5" width="16.3516" style="73" customWidth="1"/>
    <col min="6" max="16384" width="16.3516" style="73" customWidth="1"/>
  </cols>
  <sheetData>
    <row r="1" ht="27.65" customHeight="1">
      <c r="A1" t="s" s="7">
        <v>51</v>
      </c>
      <c r="B1" s="7"/>
      <c r="C1" s="7"/>
      <c r="D1" s="7"/>
      <c r="E1" s="7"/>
    </row>
    <row r="2" ht="56.25" customHeight="1">
      <c r="A2" t="s" s="12">
        <v>52</v>
      </c>
      <c r="B2" s="9"/>
      <c r="C2" t="s" s="8">
        <v>53</v>
      </c>
      <c r="D2" t="s" s="8">
        <v>54</v>
      </c>
      <c r="E2" s="9"/>
    </row>
    <row r="3" ht="20.25" customHeight="1">
      <c r="A3" s="74"/>
      <c r="B3" t="s" s="75">
        <v>23</v>
      </c>
      <c r="C3" s="76">
        <v>0.17</v>
      </c>
      <c r="D3" s="76">
        <v>100</v>
      </c>
      <c r="E3" s="21"/>
    </row>
    <row r="4" ht="20.05" customHeight="1">
      <c r="A4" s="77"/>
      <c r="B4" t="s" s="40">
        <v>55</v>
      </c>
      <c r="C4" s="33">
        <v>0.25</v>
      </c>
      <c r="D4" s="33">
        <v>100</v>
      </c>
      <c r="E4" s="28"/>
    </row>
    <row r="5" ht="20.05" customHeight="1">
      <c r="A5" s="77"/>
      <c r="B5" t="s" s="40">
        <v>45</v>
      </c>
      <c r="C5" s="33">
        <v>0.61</v>
      </c>
      <c r="D5" s="33">
        <v>100</v>
      </c>
      <c r="E5" s="28"/>
    </row>
    <row r="6" ht="20.05" customHeight="1">
      <c r="A6" s="77"/>
      <c r="B6" t="s" s="40">
        <v>56</v>
      </c>
      <c r="C6" s="33">
        <v>0.92</v>
      </c>
      <c r="D6" s="33">
        <v>100</v>
      </c>
      <c r="E6" s="28"/>
    </row>
    <row r="7" ht="32.05" customHeight="1">
      <c r="A7" s="77"/>
      <c r="B7" t="s" s="40">
        <v>57</v>
      </c>
      <c r="C7" s="33">
        <v>0.87</v>
      </c>
      <c r="D7" s="33">
        <v>100</v>
      </c>
      <c r="E7" s="28"/>
    </row>
    <row r="8" ht="20.05" customHeight="1">
      <c r="A8" s="77"/>
      <c r="B8" t="s" s="40">
        <v>58</v>
      </c>
      <c r="C8" s="33">
        <v>0.9399999999999999</v>
      </c>
      <c r="D8" s="33">
        <v>100</v>
      </c>
      <c r="E8" s="28"/>
    </row>
    <row r="9" ht="20.05" customHeight="1">
      <c r="A9" s="77"/>
      <c r="B9" t="s" s="40">
        <v>59</v>
      </c>
      <c r="C9" s="33">
        <v>0.84</v>
      </c>
      <c r="D9" s="33">
        <v>100</v>
      </c>
      <c r="E9" s="28"/>
    </row>
    <row r="10" ht="20.05" customHeight="1">
      <c r="A10" s="77"/>
      <c r="B10" t="s" s="40">
        <v>60</v>
      </c>
      <c r="C10" s="33">
        <v>1</v>
      </c>
      <c r="D10" s="33">
        <v>100</v>
      </c>
      <c r="E10" s="28"/>
    </row>
    <row r="11" ht="20.05" customHeight="1">
      <c r="A11" s="77"/>
      <c r="B11" t="s" s="78">
        <v>61</v>
      </c>
      <c r="C11" s="28"/>
      <c r="D11" s="28"/>
      <c r="E11" s="28"/>
    </row>
    <row r="12" ht="20.05" customHeight="1">
      <c r="A12" s="77"/>
      <c r="B12" s="79"/>
      <c r="C12" s="28"/>
      <c r="D12" s="28"/>
      <c r="E12" s="28"/>
    </row>
    <row r="13" ht="20.05" customHeight="1">
      <c r="A13" s="77"/>
      <c r="B13" s="79"/>
      <c r="C13" s="28"/>
      <c r="D13" s="28"/>
      <c r="E13" s="28"/>
    </row>
    <row r="14" ht="20.05" customHeight="1">
      <c r="A14" s="77"/>
      <c r="B14" s="79"/>
      <c r="C14" s="28"/>
      <c r="D14" s="28"/>
      <c r="E14" s="28"/>
    </row>
    <row r="15" ht="20.05" customHeight="1">
      <c r="A15" s="77"/>
      <c r="B15" s="79"/>
      <c r="C15" s="28"/>
      <c r="D15" s="28"/>
      <c r="E15" s="28"/>
    </row>
    <row r="16" ht="20.05" customHeight="1">
      <c r="A16" s="77"/>
      <c r="B16" s="79"/>
      <c r="C16" s="28"/>
      <c r="D16" s="28"/>
      <c r="E16" s="28"/>
    </row>
    <row r="17" ht="20.05" customHeight="1">
      <c r="A17" s="77"/>
      <c r="B17" s="79"/>
      <c r="C17" s="28"/>
      <c r="D17" s="28"/>
      <c r="E17" s="28"/>
    </row>
    <row r="18" ht="20.05" customHeight="1">
      <c r="A18" s="77"/>
      <c r="B18" s="79"/>
      <c r="C18" s="28"/>
      <c r="D18" s="28"/>
      <c r="E18" s="28"/>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E13"/>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80" customWidth="1"/>
    <col min="6" max="16384" width="16.3516" style="80" customWidth="1"/>
  </cols>
  <sheetData>
    <row r="1" ht="27.65" customHeight="1">
      <c r="A1" t="s" s="7">
        <v>51</v>
      </c>
      <c r="B1" s="7"/>
      <c r="C1" s="7"/>
      <c r="D1" s="7"/>
      <c r="E1" s="7"/>
    </row>
    <row r="2" ht="20.25" customHeight="1">
      <c r="A2" t="s" s="8">
        <v>62</v>
      </c>
      <c r="B2" t="s" s="8">
        <v>19</v>
      </c>
      <c r="C2" t="s" s="8">
        <v>63</v>
      </c>
      <c r="D2" s="9"/>
      <c r="E2" s="9"/>
    </row>
    <row r="3" ht="20.25" customHeight="1">
      <c r="A3" t="s" s="13">
        <v>64</v>
      </c>
      <c r="B3" s="81">
        <v>0.24</v>
      </c>
      <c r="C3" s="76">
        <v>0.017</v>
      </c>
      <c r="D3" s="21"/>
      <c r="E3" s="21"/>
    </row>
    <row r="4" ht="20.05" customHeight="1">
      <c r="A4" t="s" s="31">
        <v>65</v>
      </c>
      <c r="B4" s="82">
        <v>0.33</v>
      </c>
      <c r="C4" s="33">
        <v>0</v>
      </c>
      <c r="D4" s="28"/>
      <c r="E4" s="28"/>
    </row>
    <row r="5" ht="20.05" customHeight="1">
      <c r="A5" t="s" s="31">
        <v>28</v>
      </c>
      <c r="B5" s="82">
        <v>0.24</v>
      </c>
      <c r="C5" s="28"/>
      <c r="D5" s="28"/>
      <c r="E5" s="28"/>
    </row>
    <row r="6" ht="32.05" customHeight="1">
      <c r="A6" t="s" s="31">
        <v>66</v>
      </c>
      <c r="B6" s="82">
        <v>0.25</v>
      </c>
      <c r="C6" s="33">
        <v>0</v>
      </c>
      <c r="D6" s="28"/>
      <c r="E6" s="28"/>
    </row>
    <row r="7" ht="20.05" customHeight="1">
      <c r="A7" t="s" s="31">
        <v>67</v>
      </c>
      <c r="B7" s="82">
        <v>0.25</v>
      </c>
      <c r="C7" s="33">
        <v>0</v>
      </c>
      <c r="D7" s="28"/>
      <c r="E7" s="28"/>
    </row>
    <row r="8" ht="20.05" customHeight="1">
      <c r="A8" t="s" s="31">
        <v>68</v>
      </c>
      <c r="B8" s="82">
        <v>0.24</v>
      </c>
      <c r="C8" s="33">
        <v>0.03</v>
      </c>
      <c r="D8" s="28"/>
      <c r="E8" s="28"/>
    </row>
    <row r="9" ht="20.05" customHeight="1">
      <c r="A9" t="s" s="31">
        <v>69</v>
      </c>
      <c r="B9" s="79"/>
      <c r="C9" s="28"/>
      <c r="D9" s="28"/>
      <c r="E9" s="28"/>
    </row>
    <row r="10" ht="20.05" customHeight="1">
      <c r="A10" s="23"/>
      <c r="B10" s="79"/>
      <c r="C10" s="28"/>
      <c r="D10" s="28"/>
      <c r="E10" s="28"/>
    </row>
    <row r="11" ht="20.05" customHeight="1">
      <c r="A11" t="s" s="31">
        <v>70</v>
      </c>
      <c r="B11" s="79"/>
      <c r="C11" s="28"/>
      <c r="D11" s="28"/>
      <c r="E11" s="28"/>
    </row>
    <row r="12" ht="20.05" customHeight="1">
      <c r="A12" t="s" s="31">
        <v>26</v>
      </c>
      <c r="B12" s="82">
        <v>0</v>
      </c>
      <c r="C12" s="33">
        <v>1000</v>
      </c>
      <c r="D12" s="28"/>
      <c r="E12" s="28"/>
    </row>
    <row r="13" ht="20.05" customHeight="1">
      <c r="A13" t="s" s="31">
        <v>71</v>
      </c>
      <c r="B13" s="82">
        <v>0.05</v>
      </c>
      <c r="C13" s="33">
        <v>1000</v>
      </c>
      <c r="D13" s="28"/>
      <c r="E13" s="28"/>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E1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83" customWidth="1"/>
    <col min="6" max="16384" width="16.3516" style="83" customWidth="1"/>
  </cols>
  <sheetData>
    <row r="1" ht="27.65" customHeight="1">
      <c r="A1" t="s" s="7">
        <v>51</v>
      </c>
      <c r="B1" s="7"/>
      <c r="C1" s="7"/>
      <c r="D1" s="7"/>
      <c r="E1" s="7"/>
    </row>
    <row r="2" ht="20.25" customHeight="1">
      <c r="A2" t="s" s="8">
        <v>72</v>
      </c>
      <c r="B2" t="s" s="8">
        <v>53</v>
      </c>
      <c r="C2" t="s" s="8">
        <v>73</v>
      </c>
      <c r="D2" s="9"/>
      <c r="E2" s="9"/>
    </row>
    <row r="3" ht="20.25" customHeight="1">
      <c r="A3" t="s" s="13">
        <v>43</v>
      </c>
      <c r="B3" s="81">
        <v>0</v>
      </c>
      <c r="C3" s="76">
        <v>100</v>
      </c>
      <c r="D3" s="21"/>
      <c r="E3" s="21"/>
    </row>
    <row r="4" ht="20.05" customHeight="1">
      <c r="A4" t="s" s="31">
        <v>74</v>
      </c>
      <c r="B4" s="82">
        <v>1.25</v>
      </c>
      <c r="C4" s="33">
        <v>0.7</v>
      </c>
      <c r="D4" s="28"/>
      <c r="E4" s="28"/>
    </row>
    <row r="5" ht="20.05" customHeight="1">
      <c r="A5" t="s" s="31">
        <v>75</v>
      </c>
      <c r="B5" s="82">
        <v>0.08</v>
      </c>
      <c r="C5" s="33">
        <v>1000</v>
      </c>
      <c r="D5" s="28"/>
      <c r="E5" s="28"/>
    </row>
    <row r="6" ht="20.05" customHeight="1">
      <c r="A6" t="s" s="31">
        <v>76</v>
      </c>
      <c r="B6" s="82">
        <v>0.08</v>
      </c>
      <c r="C6" s="33">
        <v>1000</v>
      </c>
      <c r="D6" s="28"/>
      <c r="E6" s="28"/>
    </row>
    <row r="7" ht="20.05" customHeight="1">
      <c r="A7" t="s" s="31">
        <v>77</v>
      </c>
      <c r="B7" s="82">
        <v>0</v>
      </c>
      <c r="C7" s="33">
        <v>100</v>
      </c>
      <c r="D7" s="28"/>
      <c r="E7" s="28"/>
    </row>
    <row r="8" ht="20.05" customHeight="1">
      <c r="A8" t="s" s="31">
        <v>78</v>
      </c>
      <c r="B8" s="82">
        <v>0</v>
      </c>
      <c r="C8" s="33">
        <v>1000</v>
      </c>
      <c r="D8" s="28"/>
      <c r="E8" s="28"/>
    </row>
    <row r="9" ht="20.05" customHeight="1">
      <c r="A9" s="23"/>
      <c r="B9" s="79"/>
      <c r="C9" s="28"/>
      <c r="D9" s="28"/>
      <c r="E9" s="28"/>
    </row>
    <row r="10" ht="20.05" customHeight="1">
      <c r="A10" s="23"/>
      <c r="B10" s="79"/>
      <c r="C10" s="28"/>
      <c r="D10" s="28"/>
      <c r="E10" s="28"/>
    </row>
    <row r="11" ht="20.05" customHeight="1">
      <c r="A11" s="23"/>
      <c r="B11" s="79"/>
      <c r="C11" s="28"/>
      <c r="D11" s="28"/>
      <c r="E11" s="28"/>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K14"/>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16.3516" style="84" customWidth="1"/>
    <col min="2" max="10" width="9.34375" style="84" customWidth="1"/>
    <col min="11" max="11" width="9.72656" style="84" customWidth="1"/>
    <col min="12" max="16384" width="16.3516" style="84" customWidth="1"/>
  </cols>
  <sheetData>
    <row r="1" ht="27.65" customHeight="1">
      <c r="A1" t="s" s="7">
        <v>51</v>
      </c>
      <c r="B1" s="7"/>
      <c r="C1" s="7"/>
      <c r="D1" s="7"/>
      <c r="E1" s="7"/>
      <c r="F1" s="7"/>
      <c r="G1" s="7"/>
      <c r="H1" s="7"/>
      <c r="I1" s="7"/>
      <c r="J1" s="7"/>
      <c r="K1" s="7"/>
    </row>
    <row r="2" ht="44.25" customHeight="1">
      <c r="A2" s="9"/>
      <c r="B2" t="s" s="8">
        <v>8</v>
      </c>
      <c r="C2" t="s" s="8">
        <v>63</v>
      </c>
      <c r="D2" t="s" s="8">
        <v>80</v>
      </c>
      <c r="E2" t="s" s="8">
        <v>81</v>
      </c>
      <c r="F2" t="s" s="8">
        <v>82</v>
      </c>
      <c r="G2" t="s" s="8">
        <v>83</v>
      </c>
      <c r="H2" t="s" s="8">
        <v>82</v>
      </c>
      <c r="I2" t="s" s="8">
        <v>84</v>
      </c>
      <c r="J2" t="s" s="8">
        <v>85</v>
      </c>
      <c r="K2" t="s" s="8">
        <v>86</v>
      </c>
    </row>
    <row r="3" ht="20.25" customHeight="1">
      <c r="A3" t="s" s="13">
        <v>36</v>
      </c>
      <c r="B3" s="81">
        <v>5.5</v>
      </c>
      <c r="C3" s="76">
        <v>0.25</v>
      </c>
      <c r="D3" s="76">
        <v>2.1</v>
      </c>
      <c r="E3" s="76">
        <v>1.4</v>
      </c>
      <c r="F3" s="76">
        <f>D3*E3/100*7000</f>
        <v>205.8</v>
      </c>
      <c r="G3" s="76">
        <v>3</v>
      </c>
      <c r="H3" s="76">
        <f>D3*G3/100*7000</f>
        <v>441</v>
      </c>
      <c r="I3" s="76">
        <v>262</v>
      </c>
      <c r="J3" s="76">
        <f>D3*I3/100*7000</f>
        <v>38514</v>
      </c>
      <c r="K3" s="85">
        <f>J3/12</f>
        <v>3209.5</v>
      </c>
    </row>
    <row r="4" ht="20.05" customHeight="1">
      <c r="A4" t="s" s="31">
        <v>87</v>
      </c>
      <c r="B4" s="82">
        <v>5</v>
      </c>
      <c r="C4" s="33">
        <v>3.5</v>
      </c>
      <c r="D4" s="33">
        <v>1.25</v>
      </c>
      <c r="E4" s="33">
        <v>1.9</v>
      </c>
      <c r="F4" s="33">
        <f>D4*E4/100*7000</f>
        <v>166.25</v>
      </c>
      <c r="G4" s="33">
        <v>2</v>
      </c>
      <c r="H4" s="33">
        <f>D4*G4/100*7000</f>
        <v>175</v>
      </c>
      <c r="I4" s="33">
        <v>310</v>
      </c>
      <c r="J4" s="33">
        <f>D4*I4/100*7000</f>
        <v>27125</v>
      </c>
      <c r="K4" s="86">
        <f>J4/12</f>
        <v>2260.416666666670</v>
      </c>
    </row>
    <row r="5" ht="20.05" customHeight="1">
      <c r="A5" t="s" s="31">
        <v>41</v>
      </c>
      <c r="B5" s="82">
        <v>2.78</v>
      </c>
      <c r="C5" s="33">
        <v>30</v>
      </c>
      <c r="D5" s="33">
        <v>18.4</v>
      </c>
      <c r="E5" s="28"/>
      <c r="F5" s="33">
        <f>D5*E5/100*7000</f>
        <v>0</v>
      </c>
      <c r="G5" s="28"/>
      <c r="H5" s="33">
        <f>D5*G5/100*7000</f>
        <v>0</v>
      </c>
      <c r="I5" s="33">
        <v>15</v>
      </c>
      <c r="J5" s="33">
        <f>D5*I5/100*7000</f>
        <v>19320</v>
      </c>
      <c r="K5" s="86">
        <f>J5/12</f>
        <v>1610</v>
      </c>
    </row>
    <row r="6" ht="20.05" customHeight="1">
      <c r="A6" t="s" s="31">
        <v>88</v>
      </c>
      <c r="B6" s="82">
        <v>2.78</v>
      </c>
      <c r="C6" s="33">
        <v>30</v>
      </c>
      <c r="D6" s="33">
        <v>10.2</v>
      </c>
      <c r="E6" s="28"/>
      <c r="F6" s="33">
        <f>D6*E6/100*7000</f>
        <v>0</v>
      </c>
      <c r="G6" s="28"/>
      <c r="H6" s="33">
        <f>D6*G6/100*7000</f>
        <v>0</v>
      </c>
      <c r="I6" s="33">
        <v>17</v>
      </c>
      <c r="J6" s="33">
        <f>D6*I6/100*7000</f>
        <v>12138</v>
      </c>
      <c r="K6" s="86">
        <f>J6/12</f>
        <v>1011.5</v>
      </c>
    </row>
    <row r="7" ht="20.05" customHeight="1">
      <c r="A7" t="s" s="31">
        <v>89</v>
      </c>
      <c r="B7" s="82">
        <v>4</v>
      </c>
      <c r="C7" s="33">
        <v>30</v>
      </c>
      <c r="D7" s="33">
        <v>9.199999999999999</v>
      </c>
      <c r="E7" s="33">
        <v>0.6</v>
      </c>
      <c r="F7" s="33">
        <f>D7*E7/100*7000</f>
        <v>386.4</v>
      </c>
      <c r="G7" s="33">
        <v>1.1</v>
      </c>
      <c r="H7" s="33">
        <f>D7*G7/100*7000</f>
        <v>708.4</v>
      </c>
      <c r="I7" s="33">
        <v>42</v>
      </c>
      <c r="J7" s="33">
        <f>D7*I7/100*7000</f>
        <v>27048</v>
      </c>
      <c r="K7" s="86">
        <f>J7/12</f>
        <v>2254</v>
      </c>
    </row>
    <row r="8" ht="20.05" customHeight="1">
      <c r="A8" t="s" s="31">
        <v>90</v>
      </c>
      <c r="B8" s="82">
        <v>3.5</v>
      </c>
      <c r="C8" s="33">
        <v>30</v>
      </c>
      <c r="D8" s="28"/>
      <c r="E8" s="28"/>
      <c r="F8" s="33">
        <f>D8*E8/100*7000</f>
        <v>0</v>
      </c>
      <c r="G8" s="28"/>
      <c r="H8" s="33">
        <f>D8*G8/100*7000</f>
        <v>0</v>
      </c>
      <c r="I8" s="28"/>
      <c r="J8" s="33">
        <f>D8*I8/100*7000</f>
        <v>0</v>
      </c>
      <c r="K8" s="86">
        <f>J8/12</f>
        <v>0</v>
      </c>
    </row>
    <row r="9" ht="20.05" customHeight="1">
      <c r="A9" t="s" s="31">
        <v>91</v>
      </c>
      <c r="B9" s="82">
        <v>3.5</v>
      </c>
      <c r="C9" s="33">
        <v>30</v>
      </c>
      <c r="D9" s="28"/>
      <c r="E9" s="28"/>
      <c r="F9" s="33">
        <f>D9*E9/100*7000</f>
        <v>0</v>
      </c>
      <c r="G9" s="28"/>
      <c r="H9" s="33">
        <f>D9*G9/100*7000</f>
        <v>0</v>
      </c>
      <c r="I9" s="28"/>
      <c r="J9" s="33">
        <f>D9*I9/100*7000</f>
        <v>0</v>
      </c>
      <c r="K9" s="86">
        <f>J9/12</f>
        <v>0</v>
      </c>
    </row>
    <row r="10" ht="20.05" customHeight="1">
      <c r="A10" t="s" s="31">
        <v>92</v>
      </c>
      <c r="B10" s="82">
        <v>2.86</v>
      </c>
      <c r="C10" s="33">
        <v>40</v>
      </c>
      <c r="D10" s="33">
        <v>57.5</v>
      </c>
      <c r="E10" s="28"/>
      <c r="F10" s="33">
        <f>D10*E10/100*7000</f>
        <v>0</v>
      </c>
      <c r="G10" s="28"/>
      <c r="H10" s="33">
        <f>D10*G10/100*7000</f>
        <v>0</v>
      </c>
      <c r="I10" s="33">
        <v>8</v>
      </c>
      <c r="J10" s="33">
        <f>D10*I10/100*7000</f>
        <v>32200</v>
      </c>
      <c r="K10" s="86">
        <f>J10/12</f>
        <v>2683.333333333330</v>
      </c>
    </row>
    <row r="11" ht="20.05" customHeight="1">
      <c r="A11" t="s" s="31">
        <v>31</v>
      </c>
      <c r="B11" s="82">
        <v>5.5</v>
      </c>
      <c r="C11" s="33">
        <v>0.25</v>
      </c>
      <c r="D11" s="33">
        <v>3</v>
      </c>
      <c r="E11" s="28"/>
      <c r="F11" s="33">
        <f>D11*E11/100*7000</f>
        <v>0</v>
      </c>
      <c r="G11" s="28"/>
      <c r="H11" s="33">
        <f>D11*G11/100*7000</f>
        <v>0</v>
      </c>
      <c r="I11" s="33">
        <v>130</v>
      </c>
      <c r="J11" s="33">
        <f>D11*I11/100*7000</f>
        <v>27300</v>
      </c>
      <c r="K11" s="86">
        <f>J11/12</f>
        <v>2275</v>
      </c>
    </row>
    <row r="12" ht="20.05" customHeight="1">
      <c r="A12" t="s" s="31">
        <v>39</v>
      </c>
      <c r="B12" s="82">
        <v>0.01</v>
      </c>
      <c r="C12" s="33">
        <v>0.08</v>
      </c>
      <c r="D12" s="33">
        <v>1</v>
      </c>
      <c r="E12" s="28"/>
      <c r="F12" s="33">
        <f>D12*E12/100*7000</f>
        <v>0</v>
      </c>
      <c r="G12" s="28"/>
      <c r="H12" s="33">
        <f>D12*G12/100*7000</f>
        <v>0</v>
      </c>
      <c r="I12" s="28"/>
      <c r="J12" s="33">
        <f>D12*I12/100*7000</f>
        <v>0</v>
      </c>
      <c r="K12" s="86">
        <f>J12/12</f>
        <v>0</v>
      </c>
    </row>
    <row r="13" ht="20.05" customHeight="1">
      <c r="A13" t="s" s="31">
        <v>93</v>
      </c>
      <c r="B13" s="82">
        <v>0.01</v>
      </c>
      <c r="C13" s="33">
        <v>0.06</v>
      </c>
      <c r="D13" s="33">
        <v>1</v>
      </c>
      <c r="E13" s="28"/>
      <c r="F13" s="33">
        <f>D13*E13/100*7000</f>
        <v>0</v>
      </c>
      <c r="G13" s="28"/>
      <c r="H13" s="33">
        <f>D13*G13/100*7000</f>
        <v>0</v>
      </c>
      <c r="I13" s="28"/>
      <c r="J13" s="33">
        <f>D13*I13/100*7000</f>
        <v>0</v>
      </c>
      <c r="K13" s="86">
        <f>J13/12</f>
        <v>0</v>
      </c>
    </row>
    <row r="14" ht="20.05" customHeight="1">
      <c r="A14" t="s" s="31">
        <v>33</v>
      </c>
      <c r="B14" s="82">
        <v>0</v>
      </c>
      <c r="C14" s="33">
        <v>10000</v>
      </c>
      <c r="D14" s="33">
        <v>1</v>
      </c>
      <c r="E14" s="28"/>
      <c r="F14" s="33">
        <f>D14*E14/100*7000</f>
        <v>0</v>
      </c>
      <c r="G14" s="28"/>
      <c r="H14" s="33">
        <f>D14*G14/100*7000</f>
        <v>0</v>
      </c>
      <c r="I14" s="28"/>
      <c r="J14" s="33">
        <f>D14*I14/100*7000</f>
        <v>0</v>
      </c>
      <c r="K14" s="86">
        <f>J14/12</f>
        <v>0</v>
      </c>
    </row>
  </sheetData>
  <mergeCells count="1">
    <mergeCell ref="A1:K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F225"/>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7.39062" style="87" customWidth="1"/>
    <col min="2" max="6" width="16.3516" style="87" customWidth="1"/>
    <col min="7" max="16384" width="16.3516" style="87" customWidth="1"/>
  </cols>
  <sheetData>
    <row r="1" ht="27.65" customHeight="1">
      <c r="A1" t="s" s="7">
        <v>51</v>
      </c>
      <c r="B1" s="7"/>
      <c r="C1" s="7"/>
      <c r="D1" s="7"/>
      <c r="E1" s="7"/>
      <c r="F1" s="7"/>
    </row>
    <row r="2" ht="32.25" customHeight="1">
      <c r="A2" t="s" s="8">
        <v>95</v>
      </c>
      <c r="B2" t="s" s="8">
        <v>96</v>
      </c>
      <c r="C2" t="s" s="8">
        <v>97</v>
      </c>
      <c r="D2" t="s" s="8">
        <v>98</v>
      </c>
      <c r="E2" s="9"/>
      <c r="F2" s="9"/>
    </row>
    <row r="3" ht="20.25" customHeight="1">
      <c r="A3" s="88">
        <v>-13</v>
      </c>
      <c r="B3" s="89">
        <f>D3*0.145038</f>
        <v>0.011716169640</v>
      </c>
      <c r="C3" s="76">
        <f>B3*2.03602</f>
        <v>0.0238543557104328</v>
      </c>
      <c r="D3" s="76">
        <v>0.08078</v>
      </c>
      <c r="E3" s="21"/>
      <c r="F3" s="21"/>
    </row>
    <row r="4" ht="20.05" customHeight="1">
      <c r="A4" s="90">
        <v>-12</v>
      </c>
      <c r="B4" s="91">
        <f>B3+(B$12-B$3)/9</f>
        <v>0.0124368473466667</v>
      </c>
      <c r="C4" s="33">
        <f>B4*2.03602</f>
        <v>0.0253216699347603</v>
      </c>
      <c r="D4" s="28"/>
      <c r="E4" s="28"/>
      <c r="F4" s="28"/>
    </row>
    <row r="5" ht="20.05" customHeight="1">
      <c r="A5" s="90">
        <v>-11</v>
      </c>
      <c r="B5" s="91">
        <f>B4+(B$12-B$3)/9</f>
        <v>0.0131575250533334</v>
      </c>
      <c r="C5" s="33">
        <f>B5*2.03602</f>
        <v>0.0267889841590879</v>
      </c>
      <c r="D5" s="28"/>
      <c r="E5" s="28"/>
      <c r="F5" s="28"/>
    </row>
    <row r="6" ht="20.05" customHeight="1">
      <c r="A6" s="90">
        <v>-10</v>
      </c>
      <c r="B6" s="91">
        <f>B5+(B$12-B$3)/9</f>
        <v>0.0138782027600001</v>
      </c>
      <c r="C6" s="33">
        <f>B6*2.03602</f>
        <v>0.0282562983834154</v>
      </c>
      <c r="D6" s="28"/>
      <c r="E6" s="28"/>
      <c r="F6" s="28"/>
    </row>
    <row r="7" ht="20.05" customHeight="1">
      <c r="A7" s="90">
        <v>-9</v>
      </c>
      <c r="B7" s="91">
        <f>B6+(B$12-B$3)/9</f>
        <v>0.0145988804666668</v>
      </c>
      <c r="C7" s="33">
        <f>B7*2.03602</f>
        <v>0.0297236126077429</v>
      </c>
      <c r="D7" s="28"/>
      <c r="E7" s="28"/>
      <c r="F7" s="28"/>
    </row>
    <row r="8" ht="20.05" customHeight="1">
      <c r="A8" s="90">
        <v>-8</v>
      </c>
      <c r="B8" s="91">
        <f>B7+(B$12-B$3)/9</f>
        <v>0.0153195581733335</v>
      </c>
      <c r="C8" s="33">
        <f>B8*2.03602</f>
        <v>0.0311909268320705</v>
      </c>
      <c r="D8" s="28"/>
      <c r="E8" s="28"/>
      <c r="F8" s="28"/>
    </row>
    <row r="9" ht="20.05" customHeight="1">
      <c r="A9" s="90">
        <v>-7</v>
      </c>
      <c r="B9" s="91">
        <f>B8+(B$12-B$3)/9</f>
        <v>0.0160402358800002</v>
      </c>
      <c r="C9" s="33">
        <f>B9*2.03602</f>
        <v>0.032658241056398</v>
      </c>
      <c r="D9" s="28"/>
      <c r="E9" s="28"/>
      <c r="F9" s="28"/>
    </row>
    <row r="10" ht="20.05" customHeight="1">
      <c r="A10" s="90">
        <v>-6</v>
      </c>
      <c r="B10" s="91">
        <f>B9+(B$12-B$3)/9</f>
        <v>0.0167609135866669</v>
      </c>
      <c r="C10" s="33">
        <f>B10*2.03602</f>
        <v>0.0341255552807255</v>
      </c>
      <c r="D10" s="28"/>
      <c r="E10" s="28"/>
      <c r="F10" s="28"/>
    </row>
    <row r="11" ht="20.05" customHeight="1">
      <c r="A11" s="90">
        <v>-5</v>
      </c>
      <c r="B11" s="91">
        <f>B10+(B$12-B$3)/9</f>
        <v>0.0174815912933336</v>
      </c>
      <c r="C11" s="33">
        <f>B11*2.03602</f>
        <v>0.0355928695050531</v>
      </c>
      <c r="D11" s="28"/>
      <c r="E11" s="28"/>
      <c r="F11" s="28"/>
    </row>
    <row r="12" ht="20.05" customHeight="1">
      <c r="A12" s="90">
        <v>-4</v>
      </c>
      <c r="B12" s="91">
        <f>D12*0.145038</f>
        <v>0.018202269</v>
      </c>
      <c r="C12" s="33">
        <f>B12*2.03602</f>
        <v>0.03706018372938</v>
      </c>
      <c r="D12" s="33">
        <v>0.1255</v>
      </c>
      <c r="E12" s="28"/>
      <c r="F12" s="28"/>
    </row>
    <row r="13" ht="20.05" customHeight="1">
      <c r="A13" s="90">
        <v>-3</v>
      </c>
      <c r="B13" s="91">
        <f>B12+(B$16-B$12)/4</f>
        <v>0.018296701750</v>
      </c>
      <c r="C13" s="33">
        <f>B13*2.03602</f>
        <v>0.037252450697035</v>
      </c>
      <c r="D13" s="28"/>
      <c r="E13" s="28"/>
      <c r="F13" s="28"/>
    </row>
    <row r="14" ht="20.05" customHeight="1">
      <c r="A14" s="90">
        <v>-2</v>
      </c>
      <c r="B14" s="91">
        <f>B13+(B$16-B$12)/4</f>
        <v>0.0183911345</v>
      </c>
      <c r="C14" s="33">
        <f>B14*2.03602</f>
        <v>0.03744471766469</v>
      </c>
      <c r="D14" s="28"/>
      <c r="E14" s="28"/>
      <c r="F14" s="28"/>
    </row>
    <row r="15" ht="20.05" customHeight="1">
      <c r="A15" s="90">
        <v>-1</v>
      </c>
      <c r="B15" s="91">
        <f>B14+(B$16-B$12)/4</f>
        <v>0.018485567250</v>
      </c>
      <c r="C15" s="33">
        <f>B15*2.03602</f>
        <v>0.037636984632345</v>
      </c>
      <c r="D15" s="28"/>
      <c r="E15" s="28"/>
      <c r="F15" s="28"/>
    </row>
    <row r="16" ht="20.05" customHeight="1">
      <c r="A16" s="90">
        <v>0</v>
      </c>
      <c r="B16" s="91">
        <v>0.01858</v>
      </c>
      <c r="C16" s="33">
        <f>B16*2.03602</f>
        <v>0.0378292516</v>
      </c>
      <c r="D16" s="28"/>
      <c r="E16" s="28"/>
      <c r="F16" s="28"/>
    </row>
    <row r="17" ht="20.05" customHeight="1">
      <c r="A17" s="90">
        <v>1</v>
      </c>
      <c r="B17" s="91">
        <f>B16+(B$26-B$16)/10</f>
        <v>0.0201755</v>
      </c>
      <c r="C17" s="33">
        <f>B17*2.03602</f>
        <v>0.041077721510</v>
      </c>
      <c r="D17" s="28"/>
      <c r="E17" s="28"/>
      <c r="F17" s="28"/>
    </row>
    <row r="18" ht="20.05" customHeight="1">
      <c r="A18" s="90">
        <v>2</v>
      </c>
      <c r="B18" s="91">
        <f>B17+(B$26-B$16)/10</f>
        <v>0.021771</v>
      </c>
      <c r="C18" s="33">
        <f>B18*2.03602</f>
        <v>0.044326191420</v>
      </c>
      <c r="D18" s="28"/>
      <c r="E18" s="28"/>
      <c r="F18" s="28"/>
    </row>
    <row r="19" ht="20.05" customHeight="1">
      <c r="A19" s="90">
        <v>3</v>
      </c>
      <c r="B19" s="91">
        <f>B18+(B$26-B$16)/10</f>
        <v>0.0233665</v>
      </c>
      <c r="C19" s="33">
        <f>B19*2.03602</f>
        <v>0.047574661330</v>
      </c>
      <c r="D19" s="28"/>
      <c r="E19" s="28"/>
      <c r="F19" s="28"/>
    </row>
    <row r="20" ht="20.05" customHeight="1">
      <c r="A20" s="90">
        <v>4</v>
      </c>
      <c r="B20" s="91">
        <f>B19+(B$26-B$16)/10</f>
        <v>0.024962</v>
      </c>
      <c r="C20" s="33">
        <f>B20*2.03602</f>
        <v>0.050823131240</v>
      </c>
      <c r="D20" s="28"/>
      <c r="E20" s="28"/>
      <c r="F20" s="28"/>
    </row>
    <row r="21" ht="20.05" customHeight="1">
      <c r="A21" s="90">
        <v>5</v>
      </c>
      <c r="B21" s="91">
        <f>B20+(B$26-B$16)/10</f>
        <v>0.0265575</v>
      </c>
      <c r="C21" s="33">
        <f>B21*2.03602</f>
        <v>0.054071601150</v>
      </c>
      <c r="D21" s="28"/>
      <c r="E21" s="28"/>
      <c r="F21" s="28"/>
    </row>
    <row r="22" ht="20.05" customHeight="1">
      <c r="A22" s="90">
        <v>6</v>
      </c>
      <c r="B22" s="91">
        <f>B21+(B$26-B$16)/10</f>
        <v>0.028153</v>
      </c>
      <c r="C22" s="33">
        <f>B22*2.03602</f>
        <v>0.057320071060</v>
      </c>
      <c r="D22" s="28"/>
      <c r="E22" s="28"/>
      <c r="F22" s="28"/>
    </row>
    <row r="23" ht="20.05" customHeight="1">
      <c r="A23" s="90">
        <v>7</v>
      </c>
      <c r="B23" s="91">
        <f>B22+(B$26-B$16)/10</f>
        <v>0.0297485</v>
      </c>
      <c r="C23" s="33">
        <f>B23*2.03602</f>
        <v>0.060568540970</v>
      </c>
      <c r="D23" s="28"/>
      <c r="E23" s="28"/>
      <c r="F23" s="28"/>
    </row>
    <row r="24" ht="20.05" customHeight="1">
      <c r="A24" s="90">
        <v>8</v>
      </c>
      <c r="B24" s="91">
        <f>B23+(B$26-B$16)/10</f>
        <v>0.031344</v>
      </c>
      <c r="C24" s="33">
        <f>B24*2.03602</f>
        <v>0.063817010880</v>
      </c>
      <c r="D24" s="28"/>
      <c r="E24" s="28"/>
      <c r="F24" s="28"/>
    </row>
    <row r="25" ht="20.05" customHeight="1">
      <c r="A25" s="90">
        <v>9</v>
      </c>
      <c r="B25" s="91">
        <f>B24+(B$26-B$16)/10</f>
        <v>0.0329395</v>
      </c>
      <c r="C25" s="33">
        <f>B25*2.03602</f>
        <v>0.06706548079000001</v>
      </c>
      <c r="D25" s="28"/>
      <c r="E25" s="28"/>
      <c r="F25" s="28"/>
    </row>
    <row r="26" ht="20.05" customHeight="1">
      <c r="A26" s="90">
        <v>10</v>
      </c>
      <c r="B26" s="91">
        <v>0.034535</v>
      </c>
      <c r="C26" s="33">
        <f>B26*2.03602</f>
        <v>0.0703139507</v>
      </c>
      <c r="D26" s="28"/>
      <c r="E26" s="28"/>
      <c r="F26" s="28"/>
    </row>
    <row r="27" ht="20.05" customHeight="1">
      <c r="A27" s="90">
        <v>11</v>
      </c>
      <c r="B27" s="91">
        <f>B26+(B$36-B$26)/10</f>
        <v>0.0361305</v>
      </c>
      <c r="C27" s="33">
        <f>B27*2.03602</f>
        <v>0.073562420610</v>
      </c>
      <c r="D27" s="28"/>
      <c r="E27" s="28"/>
      <c r="F27" s="28"/>
    </row>
    <row r="28" ht="20.05" customHeight="1">
      <c r="A28" s="90">
        <v>12</v>
      </c>
      <c r="B28" s="91">
        <f>B27+(B$36-B$26)/10</f>
        <v>0.037726</v>
      </c>
      <c r="C28" s="33">
        <f>B28*2.03602</f>
        <v>0.07681089051999999</v>
      </c>
      <c r="D28" s="28"/>
      <c r="E28" s="28"/>
      <c r="F28" s="28"/>
    </row>
    <row r="29" ht="20.05" customHeight="1">
      <c r="A29" s="90">
        <v>13</v>
      </c>
      <c r="B29" s="91">
        <f>B28+(B$36-B$26)/10</f>
        <v>0.0393215</v>
      </c>
      <c r="C29" s="33">
        <f>B29*2.03602</f>
        <v>0.080059360430</v>
      </c>
      <c r="D29" s="28"/>
      <c r="E29" s="28"/>
      <c r="F29" s="28"/>
    </row>
    <row r="30" ht="20.05" customHeight="1">
      <c r="A30" s="90">
        <v>14</v>
      </c>
      <c r="B30" s="91">
        <f>B29+(B$36-B$26)/10</f>
        <v>0.040917</v>
      </c>
      <c r="C30" s="33">
        <f>B30*2.03602</f>
        <v>0.083307830340</v>
      </c>
      <c r="D30" s="28"/>
      <c r="E30" s="28"/>
      <c r="F30" s="28"/>
    </row>
    <row r="31" ht="20.05" customHeight="1">
      <c r="A31" s="90">
        <v>15</v>
      </c>
      <c r="B31" s="91">
        <f>B30+(B$36-B$26)/10</f>
        <v>0.0425125</v>
      </c>
      <c r="C31" s="33">
        <f>B31*2.03602</f>
        <v>0.086556300250</v>
      </c>
      <c r="D31" s="28"/>
      <c r="E31" s="28"/>
      <c r="F31" s="28"/>
    </row>
    <row r="32" ht="20.05" customHeight="1">
      <c r="A32" s="90">
        <v>16</v>
      </c>
      <c r="B32" s="91">
        <f>B31+(B$36-B$26)/10</f>
        <v>0.044108</v>
      </c>
      <c r="C32" s="33">
        <f>B32*2.03602</f>
        <v>0.08980477016000001</v>
      </c>
      <c r="D32" s="28"/>
      <c r="E32" s="28"/>
      <c r="F32" s="28"/>
    </row>
    <row r="33" ht="20.05" customHeight="1">
      <c r="A33" s="90">
        <v>17</v>
      </c>
      <c r="B33" s="91">
        <f>B32+(B$36-B$26)/10</f>
        <v>0.0457035</v>
      </c>
      <c r="C33" s="33">
        <f>B33*2.03602</f>
        <v>0.093053240070</v>
      </c>
      <c r="D33" s="28"/>
      <c r="E33" s="28"/>
      <c r="F33" s="28"/>
    </row>
    <row r="34" ht="20.05" customHeight="1">
      <c r="A34" s="90">
        <v>18</v>
      </c>
      <c r="B34" s="91">
        <f>B33+(B$36-B$26)/10</f>
        <v>0.047299</v>
      </c>
      <c r="C34" s="33">
        <f>B34*2.03602</f>
        <v>0.096301709980</v>
      </c>
      <c r="D34" s="28"/>
      <c r="E34" s="28"/>
      <c r="F34" s="28"/>
    </row>
    <row r="35" ht="20.05" customHeight="1">
      <c r="A35" s="90">
        <v>19</v>
      </c>
      <c r="B35" s="91">
        <f>B34+(B$36-B$26)/10</f>
        <v>0.0488945</v>
      </c>
      <c r="C35" s="33">
        <f>B35*2.03602</f>
        <v>0.09955017989000001</v>
      </c>
      <c r="D35" s="28"/>
      <c r="E35" s="28"/>
      <c r="F35" s="28"/>
    </row>
    <row r="36" ht="20.05" customHeight="1">
      <c r="A36" s="90">
        <v>20</v>
      </c>
      <c r="B36" s="91">
        <v>0.05049</v>
      </c>
      <c r="C36" s="33">
        <f>B36*2.03602</f>
        <v>0.1027986498</v>
      </c>
      <c r="D36" s="28"/>
      <c r="E36" s="28"/>
      <c r="F36" s="28"/>
    </row>
    <row r="37" ht="20.05" customHeight="1">
      <c r="A37" s="90">
        <v>21</v>
      </c>
      <c r="B37" s="91">
        <f>B36+(B$48-B$36)/12</f>
        <v>0.0536658333333333</v>
      </c>
      <c r="C37" s="33">
        <f>B37*2.03602</f>
        <v>0.109264709983333</v>
      </c>
      <c r="D37" s="28"/>
      <c r="E37" s="28"/>
      <c r="F37" s="28"/>
    </row>
    <row r="38" ht="20.05" customHeight="1">
      <c r="A38" s="90">
        <v>22</v>
      </c>
      <c r="B38" s="91">
        <f>B37+(B$48-B$36)/12</f>
        <v>0.0568416666666666</v>
      </c>
      <c r="C38" s="33">
        <f>B38*2.03602</f>
        <v>0.115730770166667</v>
      </c>
      <c r="D38" s="28"/>
      <c r="E38" s="28"/>
      <c r="F38" s="28"/>
    </row>
    <row r="39" ht="20.05" customHeight="1">
      <c r="A39" s="90">
        <v>23</v>
      </c>
      <c r="B39" s="91">
        <f>B38+(B$48-B$36)/12</f>
        <v>0.0600174999999999</v>
      </c>
      <c r="C39" s="33">
        <f>B39*2.03602</f>
        <v>0.122196830350</v>
      </c>
      <c r="D39" s="28"/>
      <c r="E39" s="28"/>
      <c r="F39" s="28"/>
    </row>
    <row r="40" ht="20.05" customHeight="1">
      <c r="A40" s="90">
        <v>24</v>
      </c>
      <c r="B40" s="91">
        <f>B39+(B$48-B$36)/12</f>
        <v>0.0631933333333332</v>
      </c>
      <c r="C40" s="33">
        <f>B40*2.03602</f>
        <v>0.128662890533333</v>
      </c>
      <c r="D40" s="28"/>
      <c r="E40" s="28"/>
      <c r="F40" s="28"/>
    </row>
    <row r="41" ht="20.05" customHeight="1">
      <c r="A41" s="90">
        <v>25</v>
      </c>
      <c r="B41" s="91">
        <f>B40+(B$48-B$36)/12</f>
        <v>0.06636916666666649</v>
      </c>
      <c r="C41" s="33">
        <f>B41*2.03602</f>
        <v>0.135128950716666</v>
      </c>
      <c r="D41" s="28"/>
      <c r="E41" s="28"/>
      <c r="F41" s="28"/>
    </row>
    <row r="42" ht="20.05" customHeight="1">
      <c r="A42" s="90">
        <v>26</v>
      </c>
      <c r="B42" s="91">
        <f>B41+(B$48-B$36)/12</f>
        <v>0.0695449999999998</v>
      </c>
      <c r="C42" s="33">
        <f>B42*2.03602</f>
        <v>0.1415950109</v>
      </c>
      <c r="D42" s="28"/>
      <c r="E42" s="28"/>
      <c r="F42" s="28"/>
    </row>
    <row r="43" ht="20.05" customHeight="1">
      <c r="A43" s="90">
        <v>27</v>
      </c>
      <c r="B43" s="91">
        <f>B42+(B$48-B$36)/12</f>
        <v>0.0727208333333331</v>
      </c>
      <c r="C43" s="33">
        <f>B43*2.03602</f>
        <v>0.148061071083333</v>
      </c>
      <c r="D43" s="28"/>
      <c r="E43" s="28"/>
      <c r="F43" s="28"/>
    </row>
    <row r="44" ht="20.05" customHeight="1">
      <c r="A44" s="90">
        <v>28</v>
      </c>
      <c r="B44" s="91">
        <f>B43+(B$48-B$36)/12</f>
        <v>0.0758966666666664</v>
      </c>
      <c r="C44" s="33">
        <f>B44*2.03602</f>
        <v>0.154527131266666</v>
      </c>
      <c r="D44" s="28"/>
      <c r="E44" s="28"/>
      <c r="F44" s="28"/>
    </row>
    <row r="45" ht="20.05" customHeight="1">
      <c r="A45" s="90">
        <v>29</v>
      </c>
      <c r="B45" s="91">
        <f>B44+(B$48-B$36)/12</f>
        <v>0.0790724999999997</v>
      </c>
      <c r="C45" s="33">
        <f>B45*2.03602</f>
        <v>0.160993191449999</v>
      </c>
      <c r="D45" s="28"/>
      <c r="E45" s="28"/>
      <c r="F45" s="28"/>
    </row>
    <row r="46" ht="20.05" customHeight="1">
      <c r="A46" s="90">
        <v>30</v>
      </c>
      <c r="B46" s="91">
        <f>B45+(B$48-B$36)/12</f>
        <v>0.08224833333333301</v>
      </c>
      <c r="C46" s="33">
        <f>B46*2.03602</f>
        <v>0.167459251633333</v>
      </c>
      <c r="D46" s="28"/>
      <c r="E46" s="28"/>
      <c r="F46" s="28"/>
    </row>
    <row r="47" ht="20.05" customHeight="1">
      <c r="A47" s="90">
        <v>31</v>
      </c>
      <c r="B47" s="91">
        <f>B46+(B$48-B$36)/12</f>
        <v>0.0854241666666663</v>
      </c>
      <c r="C47" s="33">
        <f>B47*2.03602</f>
        <v>0.173925311816666</v>
      </c>
      <c r="D47" s="28"/>
      <c r="E47" s="28"/>
      <c r="F47" s="28"/>
    </row>
    <row r="48" ht="20.05" customHeight="1">
      <c r="A48" s="90">
        <v>32</v>
      </c>
      <c r="B48" s="91">
        <v>0.0886</v>
      </c>
      <c r="C48" s="33">
        <f>B48*2.03602</f>
        <v>0.180391372</v>
      </c>
      <c r="D48" s="28"/>
      <c r="E48" s="28"/>
      <c r="F48" s="28"/>
    </row>
    <row r="49" ht="20.05" customHeight="1">
      <c r="A49" s="90">
        <v>33</v>
      </c>
      <c r="B49" s="91">
        <f>B48+(B50-B48)/2</f>
        <v>0.09235</v>
      </c>
      <c r="C49" s="33">
        <f>B49*2.03602</f>
        <v>0.188026447</v>
      </c>
      <c r="D49" s="28"/>
      <c r="E49" s="28"/>
      <c r="F49" s="28"/>
    </row>
    <row r="50" ht="20.05" customHeight="1">
      <c r="A50" s="90">
        <v>34</v>
      </c>
      <c r="B50" s="91">
        <v>0.0961</v>
      </c>
      <c r="C50" s="33">
        <f>B50*2.03602</f>
        <v>0.195661522</v>
      </c>
      <c r="D50" s="28"/>
      <c r="E50" s="28"/>
      <c r="F50" s="28"/>
    </row>
    <row r="51" ht="20.05" customHeight="1">
      <c r="A51" s="90">
        <v>35</v>
      </c>
      <c r="B51" s="91">
        <f>B50+(B52-B50)/2</f>
        <v>0.1001</v>
      </c>
      <c r="C51" s="33">
        <f>B51*2.03602</f>
        <v>0.203805602</v>
      </c>
      <c r="D51" s="28"/>
      <c r="E51" s="28"/>
      <c r="F51" s="28"/>
    </row>
    <row r="52" ht="20.05" customHeight="1">
      <c r="A52" s="90">
        <v>36</v>
      </c>
      <c r="B52" s="91">
        <v>0.1041</v>
      </c>
      <c r="C52" s="33">
        <f>B52*2.03602</f>
        <v>0.211949682</v>
      </c>
      <c r="D52" s="28"/>
      <c r="E52" s="28"/>
      <c r="F52" s="28"/>
    </row>
    <row r="53" ht="20.05" customHeight="1">
      <c r="A53" s="90">
        <v>37</v>
      </c>
      <c r="B53" s="91">
        <f>B52+(B54-B52)/2</f>
        <v>0.10835</v>
      </c>
      <c r="C53" s="33">
        <f>B53*2.03602</f>
        <v>0.220602767</v>
      </c>
      <c r="D53" s="28"/>
      <c r="E53" s="28"/>
      <c r="F53" s="28"/>
    </row>
    <row r="54" ht="20.05" customHeight="1">
      <c r="A54" s="90">
        <v>38</v>
      </c>
      <c r="B54" s="91">
        <v>0.1126</v>
      </c>
      <c r="C54" s="33">
        <f>B54*2.03602</f>
        <v>0.229255852</v>
      </c>
      <c r="D54" s="28"/>
      <c r="E54" s="28"/>
      <c r="F54" s="28"/>
    </row>
    <row r="55" ht="20.05" customHeight="1">
      <c r="A55" s="90">
        <v>39</v>
      </c>
      <c r="B55" s="91">
        <f>B54+(B56-B54)/2</f>
        <v>0.11715</v>
      </c>
      <c r="C55" s="33">
        <f>B55*2.03602</f>
        <v>0.238519743</v>
      </c>
      <c r="D55" s="28"/>
      <c r="E55" s="28"/>
      <c r="F55" s="28"/>
    </row>
    <row r="56" ht="20.05" customHeight="1">
      <c r="A56" s="90">
        <v>40</v>
      </c>
      <c r="B56" s="91">
        <v>0.1217</v>
      </c>
      <c r="C56" s="33">
        <f>B56*2.03602</f>
        <v>0.247783634</v>
      </c>
      <c r="D56" s="28"/>
      <c r="E56" s="28"/>
      <c r="F56" s="28"/>
    </row>
    <row r="57" ht="20.05" customHeight="1">
      <c r="A57" s="90">
        <v>41</v>
      </c>
      <c r="B57" s="91">
        <f>B56+(B58-B56)/2</f>
        <v>0.1266</v>
      </c>
      <c r="C57" s="33">
        <f>B57*2.03602</f>
        <v>0.257760132</v>
      </c>
      <c r="D57" s="28"/>
      <c r="E57" s="28"/>
      <c r="F57" s="28"/>
    </row>
    <row r="58" ht="20.05" customHeight="1">
      <c r="A58" s="90">
        <v>42</v>
      </c>
      <c r="B58" s="91">
        <v>0.1315</v>
      </c>
      <c r="C58" s="33">
        <f>B58*2.03602</f>
        <v>0.26773663</v>
      </c>
      <c r="D58" s="28"/>
      <c r="E58" s="28"/>
      <c r="F58" s="28"/>
    </row>
    <row r="59" ht="20.05" customHeight="1">
      <c r="A59" s="90">
        <v>43</v>
      </c>
      <c r="B59" s="91">
        <f>B58+(B60-B58)/2</f>
        <v>0.13675</v>
      </c>
      <c r="C59" s="33">
        <f>B59*2.03602</f>
        <v>0.278425735</v>
      </c>
      <c r="D59" s="28"/>
      <c r="E59" s="28"/>
      <c r="F59" s="28"/>
    </row>
    <row r="60" ht="20.05" customHeight="1">
      <c r="A60" s="90">
        <v>44</v>
      </c>
      <c r="B60" s="91">
        <v>0.142</v>
      </c>
      <c r="C60" s="33">
        <f>B60*2.03602</f>
        <v>0.28911484</v>
      </c>
      <c r="D60" s="28"/>
      <c r="E60" s="28"/>
      <c r="F60" s="28"/>
    </row>
    <row r="61" ht="20.05" customHeight="1">
      <c r="A61" s="90">
        <v>45</v>
      </c>
      <c r="B61" s="91">
        <f>B60+(B62-B60)/2</f>
        <v>0.1476</v>
      </c>
      <c r="C61" s="33">
        <f>B61*2.03602</f>
        <v>0.300516552</v>
      </c>
      <c r="D61" s="28"/>
      <c r="E61" s="28"/>
      <c r="F61" s="28"/>
    </row>
    <row r="62" ht="20.05" customHeight="1">
      <c r="A62" s="90">
        <v>46</v>
      </c>
      <c r="B62" s="91">
        <v>0.1532</v>
      </c>
      <c r="C62" s="33">
        <f>B62*2.03602</f>
        <v>0.311918264</v>
      </c>
      <c r="D62" s="28"/>
      <c r="E62" s="28"/>
      <c r="F62" s="28"/>
    </row>
    <row r="63" ht="20.05" customHeight="1">
      <c r="A63" s="90">
        <v>47</v>
      </c>
      <c r="B63" s="91">
        <f>B62+(B64-B62)/2</f>
        <v>0.1592</v>
      </c>
      <c r="C63" s="33">
        <f>B63*2.03602</f>
        <v>0.324134384</v>
      </c>
      <c r="D63" s="28"/>
      <c r="E63" s="28"/>
      <c r="F63" s="28"/>
    </row>
    <row r="64" ht="20.05" customHeight="1">
      <c r="A64" s="90">
        <v>48</v>
      </c>
      <c r="B64" s="91">
        <v>0.1652</v>
      </c>
      <c r="C64" s="33">
        <f>B64*2.03602</f>
        <v>0.336350504</v>
      </c>
      <c r="D64" s="28"/>
      <c r="E64" s="28"/>
      <c r="F64" s="28"/>
    </row>
    <row r="65" ht="20.05" customHeight="1">
      <c r="A65" s="90">
        <v>49</v>
      </c>
      <c r="B65" s="91">
        <f>B64+(B66-B64)/2</f>
        <v>0.1716</v>
      </c>
      <c r="C65" s="33">
        <f>B65*2.03602</f>
        <v>0.349381032</v>
      </c>
      <c r="D65" s="28"/>
      <c r="E65" s="28"/>
      <c r="F65" s="28"/>
    </row>
    <row r="66" ht="20.05" customHeight="1">
      <c r="A66" s="90">
        <v>50</v>
      </c>
      <c r="B66" s="91">
        <v>0.178</v>
      </c>
      <c r="C66" s="33">
        <f>B66*2.03602</f>
        <v>0.36241156</v>
      </c>
      <c r="D66" s="28"/>
      <c r="E66" s="28"/>
      <c r="F66" s="28"/>
    </row>
    <row r="67" ht="20.05" customHeight="1">
      <c r="A67" s="90">
        <v>51</v>
      </c>
      <c r="B67" s="91">
        <f>B66+(B68-B66)/2</f>
        <v>0.1849</v>
      </c>
      <c r="C67" s="33">
        <f>B67*2.03602</f>
        <v>0.376460098</v>
      </c>
      <c r="D67" s="28"/>
      <c r="E67" s="28"/>
      <c r="F67" s="28"/>
    </row>
    <row r="68" ht="20.05" customHeight="1">
      <c r="A68" s="90">
        <v>52</v>
      </c>
      <c r="B68" s="91">
        <v>0.1918</v>
      </c>
      <c r="C68" s="33">
        <f>B68*2.03602</f>
        <v>0.390508636</v>
      </c>
      <c r="D68" s="28"/>
      <c r="E68" s="28"/>
      <c r="F68" s="28"/>
    </row>
    <row r="69" ht="20.05" customHeight="1">
      <c r="A69" s="90">
        <v>53</v>
      </c>
      <c r="B69" s="91">
        <f>B68+(B70-B68)/2</f>
        <v>0.19905</v>
      </c>
      <c r="C69" s="33">
        <f>B69*2.03602</f>
        <v>0.405269781</v>
      </c>
      <c r="D69" s="28"/>
      <c r="E69" s="28"/>
      <c r="F69" s="28"/>
    </row>
    <row r="70" ht="20.05" customHeight="1">
      <c r="A70" s="90">
        <v>54</v>
      </c>
      <c r="B70" s="91">
        <v>0.2063</v>
      </c>
      <c r="C70" s="33">
        <f>B70*2.03602</f>
        <v>0.420030926</v>
      </c>
      <c r="D70" s="28"/>
      <c r="E70" s="28"/>
      <c r="F70" s="28"/>
    </row>
    <row r="71" ht="20.05" customHeight="1">
      <c r="A71" s="90">
        <v>55</v>
      </c>
      <c r="B71" s="91">
        <f>B70+(B72-B70)/2</f>
        <v>0.2141</v>
      </c>
      <c r="C71" s="33">
        <f>B71*2.03602</f>
        <v>0.435911882</v>
      </c>
      <c r="D71" s="28"/>
      <c r="E71" s="28"/>
      <c r="F71" s="28"/>
    </row>
    <row r="72" ht="20.05" customHeight="1">
      <c r="A72" s="90">
        <v>56</v>
      </c>
      <c r="B72" s="91">
        <v>0.2219</v>
      </c>
      <c r="C72" s="33">
        <f>B72*2.03602</f>
        <v>0.451792838</v>
      </c>
      <c r="D72" s="28"/>
      <c r="E72" s="28"/>
      <c r="F72" s="28"/>
    </row>
    <row r="73" ht="20.05" customHeight="1">
      <c r="A73" s="90">
        <v>57</v>
      </c>
      <c r="B73" s="91">
        <f>B72+(B74-B72)/2</f>
        <v>0.23015</v>
      </c>
      <c r="C73" s="33">
        <f>B73*2.03602</f>
        <v>0.468590003</v>
      </c>
      <c r="D73" s="28"/>
      <c r="E73" s="28"/>
      <c r="F73" s="28"/>
    </row>
    <row r="74" ht="20.05" customHeight="1">
      <c r="A74" s="90">
        <v>58</v>
      </c>
      <c r="B74" s="91">
        <v>0.2384</v>
      </c>
      <c r="C74" s="33">
        <f>B74*2.03602</f>
        <v>0.485387168</v>
      </c>
      <c r="D74" s="28"/>
      <c r="E74" s="28"/>
      <c r="F74" s="28"/>
    </row>
    <row r="75" ht="20.05" customHeight="1">
      <c r="A75" s="90">
        <v>59</v>
      </c>
      <c r="B75" s="91">
        <f>B74+(B76-B74)/2</f>
        <v>0.24725</v>
      </c>
      <c r="C75" s="33">
        <f>B75*2.03602</f>
        <v>0.503405945</v>
      </c>
      <c r="D75" s="28"/>
      <c r="E75" s="28"/>
      <c r="F75" s="28"/>
    </row>
    <row r="76" ht="20.05" customHeight="1">
      <c r="A76" s="90">
        <v>60</v>
      </c>
      <c r="B76" s="91">
        <v>0.2561</v>
      </c>
      <c r="C76" s="33">
        <f>B76*2.03602</f>
        <v>0.521424722</v>
      </c>
      <c r="D76" s="28"/>
      <c r="E76" s="28"/>
      <c r="F76" s="28"/>
    </row>
    <row r="77" ht="20.05" customHeight="1">
      <c r="A77" s="90">
        <v>61</v>
      </c>
      <c r="B77" s="91">
        <f>B76+(B78-B76)/2</f>
        <v>0.2655</v>
      </c>
      <c r="C77" s="33">
        <f>B77*2.03602</f>
        <v>0.54056331</v>
      </c>
      <c r="D77" s="28"/>
      <c r="E77" s="28"/>
      <c r="F77" s="28"/>
    </row>
    <row r="78" ht="20.05" customHeight="1">
      <c r="A78" s="90">
        <v>62</v>
      </c>
      <c r="B78" s="91">
        <v>0.2749</v>
      </c>
      <c r="C78" s="33">
        <f>B78*2.03602</f>
        <v>0.559701898</v>
      </c>
      <c r="D78" s="28"/>
      <c r="E78" s="28"/>
      <c r="F78" s="28"/>
    </row>
    <row r="79" ht="20.05" customHeight="1">
      <c r="A79" s="90">
        <v>63</v>
      </c>
      <c r="B79" s="91">
        <f>B78+(B80-B78)/2</f>
        <v>0.2849</v>
      </c>
      <c r="C79" s="33">
        <f>B79*2.03602</f>
        <v>0.580062098</v>
      </c>
      <c r="D79" s="28"/>
      <c r="E79" s="28"/>
      <c r="F79" s="28"/>
    </row>
    <row r="80" ht="20.05" customHeight="1">
      <c r="A80" s="90">
        <v>64</v>
      </c>
      <c r="B80" s="91">
        <v>0.2949</v>
      </c>
      <c r="C80" s="33">
        <f>B80*2.03602</f>
        <v>0.600422298</v>
      </c>
      <c r="D80" s="28"/>
      <c r="E80" s="28"/>
      <c r="F80" s="28"/>
    </row>
    <row r="81" ht="20.05" customHeight="1">
      <c r="A81" s="90">
        <v>65</v>
      </c>
      <c r="B81" s="91">
        <f>B80+(B82-B80)/2</f>
        <v>0.30555</v>
      </c>
      <c r="C81" s="33">
        <f>B81*2.03602</f>
        <v>0.622105911</v>
      </c>
      <c r="D81" s="28"/>
      <c r="E81" s="28"/>
      <c r="F81" s="28"/>
    </row>
    <row r="82" ht="20.05" customHeight="1">
      <c r="A82" s="90">
        <v>66</v>
      </c>
      <c r="B82" s="91">
        <v>0.3162</v>
      </c>
      <c r="C82" s="33">
        <f>B82*2.03602</f>
        <v>0.643789524</v>
      </c>
      <c r="D82" s="28"/>
      <c r="E82" s="28"/>
      <c r="F82" s="28"/>
    </row>
    <row r="83" ht="20.05" customHeight="1">
      <c r="A83" s="90">
        <v>67</v>
      </c>
      <c r="B83" s="91">
        <f>B82+(B84-B82)/2</f>
        <v>0.3275</v>
      </c>
      <c r="C83" s="33">
        <f>B83*2.03602</f>
        <v>0.66679655</v>
      </c>
      <c r="D83" s="28"/>
      <c r="E83" s="28"/>
      <c r="F83" s="28"/>
    </row>
    <row r="84" ht="20.05" customHeight="1">
      <c r="A84" s="90">
        <v>68</v>
      </c>
      <c r="B84" s="91">
        <v>0.3388</v>
      </c>
      <c r="C84" s="33">
        <f>B84*2.03602</f>
        <v>0.689803576</v>
      </c>
      <c r="D84" s="28"/>
      <c r="E84" s="28"/>
      <c r="F84" s="28"/>
    </row>
    <row r="85" ht="20.05" customHeight="1">
      <c r="A85" s="90">
        <v>69</v>
      </c>
      <c r="B85" s="91">
        <f>B84+(B86-B84)/2</f>
        <v>0.3508</v>
      </c>
      <c r="C85" s="33">
        <f>B85*2.03602</f>
        <v>0.714235816</v>
      </c>
      <c r="D85" s="28"/>
      <c r="E85" s="28"/>
      <c r="F85" s="28"/>
    </row>
    <row r="86" ht="20.05" customHeight="1">
      <c r="A86" s="90">
        <v>70</v>
      </c>
      <c r="B86" s="91">
        <v>0.3628</v>
      </c>
      <c r="C86" s="33">
        <f>B86*2.03602</f>
        <v>0.738668056</v>
      </c>
      <c r="D86" s="28"/>
      <c r="E86" s="28"/>
      <c r="F86" s="28"/>
    </row>
    <row r="87" ht="20.05" customHeight="1">
      <c r="A87" s="90">
        <v>71</v>
      </c>
      <c r="B87" s="91">
        <f>B86+(B88-B86)/2</f>
        <v>0.37555</v>
      </c>
      <c r="C87" s="33">
        <f>B87*2.03602</f>
        <v>0.764627311</v>
      </c>
      <c r="D87" s="28"/>
      <c r="E87" s="28"/>
      <c r="F87" s="28"/>
    </row>
    <row r="88" ht="20.05" customHeight="1">
      <c r="A88" s="90">
        <v>72</v>
      </c>
      <c r="B88" s="91">
        <v>0.3883</v>
      </c>
      <c r="C88" s="33">
        <f>B88*2.03602</f>
        <v>0.790586566</v>
      </c>
      <c r="D88" s="28"/>
      <c r="E88" s="28"/>
      <c r="F88" s="28"/>
    </row>
    <row r="89" ht="20.05" customHeight="1">
      <c r="A89" s="90">
        <v>73</v>
      </c>
      <c r="B89" s="91">
        <f>B88+(B90-B88)/2</f>
        <v>0.4018</v>
      </c>
      <c r="C89" s="33">
        <f>B89*2.03602</f>
        <v>0.818072836</v>
      </c>
      <c r="D89" s="28"/>
      <c r="E89" s="28"/>
      <c r="F89" s="28"/>
    </row>
    <row r="90" ht="20.05" customHeight="1">
      <c r="A90" s="90">
        <v>74</v>
      </c>
      <c r="B90" s="91">
        <v>0.4153</v>
      </c>
      <c r="C90" s="33">
        <f>B90*2.03602</f>
        <v>0.8455591059999999</v>
      </c>
      <c r="D90" s="28"/>
      <c r="E90" s="28"/>
      <c r="F90" s="28"/>
    </row>
    <row r="91" ht="20.05" customHeight="1">
      <c r="A91" s="90">
        <v>75</v>
      </c>
      <c r="B91" s="91">
        <f>B90+(B92-B90)/2</f>
        <v>0.42965</v>
      </c>
      <c r="C91" s="33">
        <f>B91*2.03602</f>
        <v>0.874775993</v>
      </c>
      <c r="D91" s="28"/>
      <c r="E91" s="28"/>
      <c r="F91" s="28"/>
    </row>
    <row r="92" ht="20.05" customHeight="1">
      <c r="A92" s="90">
        <v>76</v>
      </c>
      <c r="B92" s="91">
        <v>0.444</v>
      </c>
      <c r="C92" s="33">
        <f>B92*2.03602</f>
        <v>0.90399288</v>
      </c>
      <c r="D92" s="28"/>
      <c r="E92" s="28"/>
      <c r="F92" s="28"/>
    </row>
    <row r="93" ht="20.05" customHeight="1">
      <c r="A93" s="90">
        <v>77</v>
      </c>
      <c r="B93" s="91">
        <f>B92+(B94-B92)/2</f>
        <v>0.4592</v>
      </c>
      <c r="C93" s="33">
        <f>B93*2.03602</f>
        <v>0.934940384</v>
      </c>
      <c r="D93" s="28"/>
      <c r="E93" s="28"/>
      <c r="F93" s="28"/>
    </row>
    <row r="94" ht="20.05" customHeight="1">
      <c r="A94" s="90">
        <v>78</v>
      </c>
      <c r="B94" s="91">
        <v>0.4744</v>
      </c>
      <c r="C94" s="33">
        <f>B94*2.03602</f>
        <v>0.965887888</v>
      </c>
      <c r="D94" s="28"/>
      <c r="E94" s="28"/>
      <c r="F94" s="28"/>
    </row>
    <row r="95" ht="20.05" customHeight="1">
      <c r="A95" s="90">
        <v>79</v>
      </c>
      <c r="B95" s="91">
        <f>B94+(B96-B94)/2</f>
        <v>0.49055</v>
      </c>
      <c r="C95" s="33">
        <f>B95*2.03602</f>
        <v>0.9987696109999999</v>
      </c>
      <c r="D95" s="28"/>
      <c r="E95" s="28"/>
      <c r="F95" s="28"/>
    </row>
    <row r="96" ht="20.05" customHeight="1">
      <c r="A96" s="90">
        <v>80</v>
      </c>
      <c r="B96" s="91">
        <v>0.5067</v>
      </c>
      <c r="C96" s="33">
        <f>B96*2.03602</f>
        <v>1.031651334</v>
      </c>
      <c r="D96" s="28"/>
      <c r="E96" s="28"/>
      <c r="F96" s="28"/>
    </row>
    <row r="97" ht="20.05" customHeight="1">
      <c r="A97" s="90">
        <v>81</v>
      </c>
      <c r="B97" s="91">
        <f>B96+(B98-B96)/2</f>
        <v>0.5238</v>
      </c>
      <c r="C97" s="33">
        <f>B97*2.03602</f>
        <v>1.066467276</v>
      </c>
      <c r="D97" s="28"/>
      <c r="E97" s="28"/>
      <c r="F97" s="28"/>
    </row>
    <row r="98" ht="20.05" customHeight="1">
      <c r="A98" s="90">
        <v>82</v>
      </c>
      <c r="B98" s="91">
        <v>0.5409</v>
      </c>
      <c r="C98" s="33">
        <f>B98*2.03602</f>
        <v>1.101283218</v>
      </c>
      <c r="D98" s="28"/>
      <c r="E98" s="28"/>
      <c r="F98" s="28"/>
    </row>
    <row r="99" ht="20.05" customHeight="1">
      <c r="A99" s="90">
        <v>83</v>
      </c>
      <c r="B99" s="91">
        <f>B98+(B100-B98)/2</f>
        <v>0.55905</v>
      </c>
      <c r="C99" s="33">
        <f>B99*2.03602</f>
        <v>1.138236981</v>
      </c>
      <c r="D99" s="28"/>
      <c r="E99" s="28"/>
      <c r="F99" s="28"/>
    </row>
    <row r="100" ht="20.05" customHeight="1">
      <c r="A100" s="90">
        <v>84</v>
      </c>
      <c r="B100" s="91">
        <v>0.5772</v>
      </c>
      <c r="C100" s="33">
        <f>B100*2.03602</f>
        <v>1.175190744</v>
      </c>
      <c r="D100" s="28"/>
      <c r="E100" s="28"/>
      <c r="F100" s="28"/>
    </row>
    <row r="101" ht="20.05" customHeight="1">
      <c r="A101" s="90">
        <v>85</v>
      </c>
      <c r="B101" s="91">
        <f>B100+(B102-B100)/2</f>
        <v>0.5962499999999999</v>
      </c>
      <c r="C101" s="33">
        <f>B101*2.03602</f>
        <v>1.213976925</v>
      </c>
      <c r="D101" s="28"/>
      <c r="E101" s="28"/>
      <c r="F101" s="28"/>
    </row>
    <row r="102" ht="20.05" customHeight="1">
      <c r="A102" s="90">
        <v>86</v>
      </c>
      <c r="B102" s="91">
        <v>0.6153</v>
      </c>
      <c r="C102" s="33">
        <f>B102*2.03602</f>
        <v>1.252763106</v>
      </c>
      <c r="D102" s="28"/>
      <c r="E102" s="28"/>
      <c r="F102" s="28"/>
    </row>
    <row r="103" ht="20.05" customHeight="1">
      <c r="A103" s="90">
        <v>87</v>
      </c>
      <c r="B103" s="91">
        <f>B102+(B104-B102)/2</f>
        <v>0.6354</v>
      </c>
      <c r="C103" s="33">
        <f>B103*2.03602</f>
        <v>1.293687108</v>
      </c>
      <c r="D103" s="28"/>
      <c r="E103" s="28"/>
      <c r="F103" s="28"/>
    </row>
    <row r="104" ht="20.05" customHeight="1">
      <c r="A104" s="90">
        <v>88</v>
      </c>
      <c r="B104" s="91">
        <v>0.6555</v>
      </c>
      <c r="C104" s="33">
        <f>B104*2.03602</f>
        <v>1.33461111</v>
      </c>
      <c r="D104" s="28"/>
      <c r="E104" s="28"/>
      <c r="F104" s="28"/>
    </row>
    <row r="105" ht="20.05" customHeight="1">
      <c r="A105" s="90">
        <v>89</v>
      </c>
      <c r="B105" s="91">
        <f>B104+(B106-B104)/2</f>
        <v>0.67675</v>
      </c>
      <c r="C105" s="33">
        <f>B105*2.03602</f>
        <v>1.377876535</v>
      </c>
      <c r="D105" s="28"/>
      <c r="E105" s="28"/>
      <c r="F105" s="28"/>
    </row>
    <row r="106" ht="20.05" customHeight="1">
      <c r="A106" s="90">
        <v>90</v>
      </c>
      <c r="B106" s="91">
        <v>0.698</v>
      </c>
      <c r="C106" s="33">
        <f>B106*2.03602</f>
        <v>1.42114196</v>
      </c>
      <c r="D106" s="28"/>
      <c r="E106" s="28"/>
      <c r="F106" s="28"/>
    </row>
    <row r="107" ht="20.05" customHeight="1">
      <c r="A107" s="90">
        <v>91</v>
      </c>
      <c r="B107" s="91">
        <f>B106+(B108-B106)/2</f>
        <v>0.72045</v>
      </c>
      <c r="C107" s="33">
        <f>B107*2.03602</f>
        <v>1.466850609</v>
      </c>
      <c r="D107" s="28"/>
      <c r="E107" s="28"/>
      <c r="F107" s="28"/>
    </row>
    <row r="108" ht="20.05" customHeight="1">
      <c r="A108" s="90">
        <v>92</v>
      </c>
      <c r="B108" s="91">
        <v>0.7429</v>
      </c>
      <c r="C108" s="33">
        <f>B108*2.03602</f>
        <v>1.512559258</v>
      </c>
      <c r="D108" s="28"/>
      <c r="E108" s="28"/>
      <c r="F108" s="28"/>
    </row>
    <row r="109" ht="20.05" customHeight="1">
      <c r="A109" s="90">
        <v>93</v>
      </c>
      <c r="B109" s="91">
        <f>B108+(B110-B108)/2</f>
        <v>0.76655</v>
      </c>
      <c r="C109" s="33">
        <f>B109*2.03602</f>
        <v>1.560711131</v>
      </c>
      <c r="D109" s="28"/>
      <c r="E109" s="28"/>
      <c r="F109" s="28"/>
    </row>
    <row r="110" ht="20.05" customHeight="1">
      <c r="A110" s="90">
        <v>94</v>
      </c>
      <c r="B110" s="91">
        <v>0.7902</v>
      </c>
      <c r="C110" s="33">
        <f>B110*2.03602</f>
        <v>1.608863004</v>
      </c>
      <c r="D110" s="28"/>
      <c r="E110" s="28"/>
      <c r="F110" s="28"/>
    </row>
    <row r="111" ht="20.05" customHeight="1">
      <c r="A111" s="90">
        <v>95</v>
      </c>
      <c r="B111" s="91">
        <f>B110+(B112-B110)/2</f>
        <v>0.81525</v>
      </c>
      <c r="C111" s="33">
        <f>B111*2.03602</f>
        <v>1.659865305</v>
      </c>
      <c r="D111" s="28"/>
      <c r="E111" s="28"/>
      <c r="F111" s="28"/>
    </row>
    <row r="112" ht="20.05" customHeight="1">
      <c r="A112" s="90">
        <v>96</v>
      </c>
      <c r="B112" s="91">
        <v>0.8403</v>
      </c>
      <c r="C112" s="33">
        <f>B112*2.03602</f>
        <v>1.710867606</v>
      </c>
      <c r="D112" s="28"/>
      <c r="E112" s="28"/>
      <c r="F112" s="28"/>
    </row>
    <row r="113" ht="20.05" customHeight="1">
      <c r="A113" s="90">
        <v>97</v>
      </c>
      <c r="B113" s="91">
        <f>B112+(B114-B112)/2</f>
        <v>0.86665</v>
      </c>
      <c r="C113" s="33">
        <f>B113*2.03602</f>
        <v>1.764516733</v>
      </c>
      <c r="D113" s="28"/>
      <c r="E113" s="28"/>
      <c r="F113" s="28"/>
    </row>
    <row r="114" ht="20.05" customHeight="1">
      <c r="A114" s="90">
        <v>98</v>
      </c>
      <c r="B114" s="91">
        <v>0.893</v>
      </c>
      <c r="C114" s="33">
        <f>B114*2.03602</f>
        <v>1.81816586</v>
      </c>
      <c r="D114" s="28"/>
      <c r="E114" s="28"/>
      <c r="F114" s="28"/>
    </row>
    <row r="115" ht="20.05" customHeight="1">
      <c r="A115" s="90">
        <v>99</v>
      </c>
      <c r="B115" s="91">
        <f>B114+(B116-B114)/2</f>
        <v>0.9208499999999999</v>
      </c>
      <c r="C115" s="33">
        <f>B115*2.03602</f>
        <v>1.874869017</v>
      </c>
      <c r="D115" s="28"/>
      <c r="E115" s="28"/>
      <c r="F115" s="28"/>
    </row>
    <row r="116" ht="20.05" customHeight="1">
      <c r="A116" s="90">
        <v>100</v>
      </c>
      <c r="B116" s="91">
        <v>0.9487</v>
      </c>
      <c r="C116" s="33">
        <f>B116*2.03602</f>
        <v>1.931572174</v>
      </c>
      <c r="D116" s="28"/>
      <c r="E116" s="28"/>
      <c r="F116" s="28"/>
    </row>
    <row r="117" ht="20.05" customHeight="1">
      <c r="A117" s="90">
        <v>101</v>
      </c>
      <c r="B117" s="91">
        <f>B116+(B118-B116)/2</f>
        <v>0.97795</v>
      </c>
      <c r="C117" s="33">
        <f>B117*2.03602</f>
        <v>1.991125759</v>
      </c>
      <c r="D117" s="28"/>
      <c r="E117" s="28"/>
      <c r="F117" s="28"/>
    </row>
    <row r="118" ht="20.05" customHeight="1">
      <c r="A118" s="90">
        <v>102</v>
      </c>
      <c r="B118" s="91">
        <v>1.0072</v>
      </c>
      <c r="C118" s="33">
        <f>B118*2.03602</f>
        <v>2.050679344</v>
      </c>
      <c r="D118" s="28"/>
      <c r="E118" s="28"/>
      <c r="F118" s="28"/>
    </row>
    <row r="119" ht="20.05" customHeight="1">
      <c r="A119" s="90">
        <v>103</v>
      </c>
      <c r="B119" s="91">
        <f>B118+(B120-B118)/2</f>
        <v>1.03805</v>
      </c>
      <c r="C119" s="33">
        <f>B119*2.03602</f>
        <v>2.113490561</v>
      </c>
      <c r="D119" s="28"/>
      <c r="E119" s="28"/>
      <c r="F119" s="28"/>
    </row>
    <row r="120" ht="20.05" customHeight="1">
      <c r="A120" s="90">
        <v>104</v>
      </c>
      <c r="B120" s="91">
        <v>1.0689</v>
      </c>
      <c r="C120" s="33">
        <f>B120*2.03602</f>
        <v>2.176301778</v>
      </c>
      <c r="D120" s="28"/>
      <c r="E120" s="28"/>
      <c r="F120" s="28"/>
    </row>
    <row r="121" ht="20.05" customHeight="1">
      <c r="A121" s="90">
        <v>105</v>
      </c>
      <c r="B121" s="91">
        <f>B120+(B122-B120)/2</f>
        <v>1.10135</v>
      </c>
      <c r="C121" s="33">
        <f>B121*2.03602</f>
        <v>2.242370627</v>
      </c>
      <c r="D121" s="28"/>
      <c r="E121" s="28"/>
      <c r="F121" s="28"/>
    </row>
    <row r="122" ht="20.05" customHeight="1">
      <c r="A122" s="90">
        <v>106</v>
      </c>
      <c r="B122" s="91">
        <v>1.1338</v>
      </c>
      <c r="C122" s="33">
        <f>B122*2.03602</f>
        <v>2.308439476</v>
      </c>
      <c r="D122" s="28"/>
      <c r="E122" s="28"/>
      <c r="F122" s="28"/>
    </row>
    <row r="123" ht="20.05" customHeight="1">
      <c r="A123" s="90">
        <v>107</v>
      </c>
      <c r="B123" s="91">
        <f>B122+(B124-B122)/2</f>
        <v>1.1679</v>
      </c>
      <c r="C123" s="33">
        <f>B123*2.03602</f>
        <v>2.377867758</v>
      </c>
      <c r="D123" s="28"/>
      <c r="E123" s="28"/>
      <c r="F123" s="28"/>
    </row>
    <row r="124" ht="20.05" customHeight="1">
      <c r="A124" s="90">
        <v>108</v>
      </c>
      <c r="B124" s="91">
        <v>1.202</v>
      </c>
      <c r="C124" s="33">
        <f>B124*2.03602</f>
        <v>2.44729604</v>
      </c>
      <c r="D124" s="28"/>
      <c r="E124" s="28"/>
      <c r="F124" s="28"/>
    </row>
    <row r="125" ht="20.05" customHeight="1">
      <c r="A125" s="90">
        <v>109</v>
      </c>
      <c r="B125" s="91">
        <f>B124+(B126-B124)/2</f>
        <v>1.238</v>
      </c>
      <c r="C125" s="33">
        <f>B125*2.03602</f>
        <v>2.52059276</v>
      </c>
      <c r="D125" s="28"/>
      <c r="E125" s="28"/>
      <c r="F125" s="28"/>
    </row>
    <row r="126" ht="20.05" customHeight="1">
      <c r="A126" s="90">
        <v>110</v>
      </c>
      <c r="B126" s="91">
        <v>1.274</v>
      </c>
      <c r="C126" s="33">
        <f>B126*2.03602</f>
        <v>2.59388948</v>
      </c>
      <c r="D126" s="28"/>
      <c r="E126" s="28"/>
      <c r="F126" s="28"/>
    </row>
    <row r="127" ht="20.05" customHeight="1">
      <c r="A127" s="90">
        <v>111</v>
      </c>
      <c r="B127" s="91">
        <f>B126+(B128-B126)/2</f>
        <v>1.312</v>
      </c>
      <c r="C127" s="33">
        <f>B127*2.03602</f>
        <v>2.67125824</v>
      </c>
      <c r="D127" s="28"/>
      <c r="E127" s="28"/>
      <c r="F127" s="28"/>
    </row>
    <row r="128" ht="20.05" customHeight="1">
      <c r="A128" s="90">
        <v>112</v>
      </c>
      <c r="B128" s="91">
        <v>1.35</v>
      </c>
      <c r="C128" s="33">
        <f>B128*2.03602</f>
        <v>2.748627</v>
      </c>
      <c r="D128" s="28"/>
      <c r="E128" s="28"/>
      <c r="F128" s="28"/>
    </row>
    <row r="129" ht="20.05" customHeight="1">
      <c r="A129" s="90">
        <v>113</v>
      </c>
      <c r="B129" s="91">
        <f>B128+(B130-B128)/2</f>
        <v>1.3895</v>
      </c>
      <c r="C129" s="33">
        <f>B129*2.03602</f>
        <v>2.82904979</v>
      </c>
      <c r="D129" s="28"/>
      <c r="E129" s="28"/>
      <c r="F129" s="28"/>
    </row>
    <row r="130" ht="20.05" customHeight="1">
      <c r="A130" s="90">
        <v>114</v>
      </c>
      <c r="B130" s="91">
        <v>1.429</v>
      </c>
      <c r="C130" s="33">
        <f>B130*2.03602</f>
        <v>2.90947258</v>
      </c>
      <c r="D130" s="28"/>
      <c r="E130" s="28"/>
      <c r="F130" s="28"/>
    </row>
    <row r="131" ht="20.05" customHeight="1">
      <c r="A131" s="90">
        <v>115</v>
      </c>
      <c r="B131" s="91">
        <f>B130+(B132-B130)/2</f>
        <v>1.4705</v>
      </c>
      <c r="C131" s="33">
        <f>B131*2.03602</f>
        <v>2.99396741</v>
      </c>
      <c r="D131" s="28"/>
      <c r="E131" s="28"/>
      <c r="F131" s="28"/>
    </row>
    <row r="132" ht="20.05" customHeight="1">
      <c r="A132" s="90">
        <v>116</v>
      </c>
      <c r="B132" s="91">
        <v>1.512</v>
      </c>
      <c r="C132" s="33">
        <f>B132*2.03602</f>
        <v>3.07846224</v>
      </c>
      <c r="D132" s="28"/>
      <c r="E132" s="28"/>
      <c r="F132" s="28"/>
    </row>
    <row r="133" ht="20.05" customHeight="1">
      <c r="A133" s="90">
        <v>117</v>
      </c>
      <c r="B133" s="91">
        <f>B132+(B134-B132)/2</f>
        <v>1.556</v>
      </c>
      <c r="C133" s="33">
        <f>B133*2.03602</f>
        <v>3.16804712</v>
      </c>
      <c r="D133" s="28"/>
      <c r="E133" s="28"/>
      <c r="F133" s="28"/>
    </row>
    <row r="134" ht="20.05" customHeight="1">
      <c r="A134" s="90">
        <v>118</v>
      </c>
      <c r="B134" s="91">
        <v>1.6</v>
      </c>
      <c r="C134" s="33">
        <f>B134*2.03602</f>
        <v>3.257632</v>
      </c>
      <c r="D134" s="28"/>
      <c r="E134" s="28"/>
      <c r="F134" s="28"/>
    </row>
    <row r="135" ht="20.05" customHeight="1">
      <c r="A135" s="90">
        <v>119</v>
      </c>
      <c r="B135" s="91">
        <f>B134+(B136-B134)/2</f>
        <v>1.646</v>
      </c>
      <c r="C135" s="33">
        <f>B135*2.03602</f>
        <v>3.35128892</v>
      </c>
      <c r="D135" s="28"/>
      <c r="E135" s="28"/>
      <c r="F135" s="28"/>
    </row>
    <row r="136" ht="20.05" customHeight="1">
      <c r="A136" s="90">
        <v>120</v>
      </c>
      <c r="B136" s="91">
        <v>1.692</v>
      </c>
      <c r="C136" s="33">
        <f>B136*2.03602</f>
        <v>3.44494584</v>
      </c>
      <c r="D136" s="28"/>
      <c r="E136" s="28"/>
      <c r="F136" s="28"/>
    </row>
    <row r="137" ht="20.05" customHeight="1">
      <c r="A137" s="90">
        <v>121</v>
      </c>
      <c r="B137" s="91">
        <f>B136+(B138-B136)/2</f>
        <v>1.74</v>
      </c>
      <c r="C137" s="33">
        <f>B137*2.03602</f>
        <v>3.5426748</v>
      </c>
      <c r="D137" s="28"/>
      <c r="E137" s="28"/>
      <c r="F137" s="28"/>
    </row>
    <row r="138" ht="20.05" customHeight="1">
      <c r="A138" s="90">
        <v>122</v>
      </c>
      <c r="B138" s="91">
        <v>1.788</v>
      </c>
      <c r="C138" s="33">
        <f>B138*2.03602</f>
        <v>3.64040376</v>
      </c>
      <c r="D138" s="28"/>
      <c r="E138" s="28"/>
      <c r="F138" s="28"/>
    </row>
    <row r="139" ht="20.05" customHeight="1">
      <c r="A139" s="90">
        <v>123</v>
      </c>
      <c r="B139" s="91">
        <f>B138+(B140-B138)/2</f>
        <v>1.8385</v>
      </c>
      <c r="C139" s="33">
        <f>B139*2.03602</f>
        <v>3.74322277</v>
      </c>
      <c r="D139" s="28"/>
      <c r="E139" s="28"/>
      <c r="F139" s="28"/>
    </row>
    <row r="140" ht="20.05" customHeight="1">
      <c r="A140" s="90">
        <v>124</v>
      </c>
      <c r="B140" s="91">
        <v>1.889</v>
      </c>
      <c r="C140" s="33">
        <f>B140*2.03602</f>
        <v>3.84604178</v>
      </c>
      <c r="D140" s="28"/>
      <c r="E140" s="28"/>
      <c r="F140" s="28"/>
    </row>
    <row r="141" ht="20.05" customHeight="1">
      <c r="A141" s="90">
        <v>125</v>
      </c>
      <c r="B141" s="91">
        <f>B140+(B142-B140)/2</f>
        <v>1.942</v>
      </c>
      <c r="C141" s="33">
        <f>B141*2.03602</f>
        <v>3.95395084</v>
      </c>
      <c r="D141" s="28"/>
      <c r="E141" s="28"/>
      <c r="F141" s="28"/>
    </row>
    <row r="142" ht="20.05" customHeight="1">
      <c r="A142" s="90">
        <v>126</v>
      </c>
      <c r="B142" s="91">
        <v>1.995</v>
      </c>
      <c r="C142" s="33">
        <f>B142*2.03602</f>
        <v>4.0618599</v>
      </c>
      <c r="D142" s="28"/>
      <c r="E142" s="28"/>
      <c r="F142" s="28"/>
    </row>
    <row r="143" ht="20.05" customHeight="1">
      <c r="A143" s="90">
        <v>127</v>
      </c>
      <c r="B143" s="91">
        <f>B142+(B144-B142)/2</f>
        <v>2.05</v>
      </c>
      <c r="C143" s="33">
        <f>B143*2.03602</f>
        <v>4.173841</v>
      </c>
      <c r="D143" s="28"/>
      <c r="E143" s="28"/>
      <c r="F143" s="28"/>
    </row>
    <row r="144" ht="20.05" customHeight="1">
      <c r="A144" s="90">
        <v>128</v>
      </c>
      <c r="B144" s="91">
        <v>2.105</v>
      </c>
      <c r="C144" s="33">
        <f>B144*2.03602</f>
        <v>4.2858221</v>
      </c>
      <c r="D144" s="28"/>
      <c r="E144" s="28"/>
      <c r="F144" s="28"/>
    </row>
    <row r="145" ht="20.05" customHeight="1">
      <c r="A145" s="90">
        <v>129</v>
      </c>
      <c r="B145" s="91">
        <f>B144+(B146-B144)/2</f>
        <v>2.163</v>
      </c>
      <c r="C145" s="33">
        <f>B145*2.03602</f>
        <v>4.40391126</v>
      </c>
      <c r="D145" s="28"/>
      <c r="E145" s="28"/>
      <c r="F145" s="28"/>
    </row>
    <row r="146" ht="20.05" customHeight="1">
      <c r="A146" s="90">
        <v>130</v>
      </c>
      <c r="B146" s="91">
        <v>2.221</v>
      </c>
      <c r="C146" s="33">
        <f>B146*2.03602</f>
        <v>4.52200042</v>
      </c>
      <c r="D146" s="28"/>
      <c r="E146" s="28"/>
      <c r="F146" s="28"/>
    </row>
    <row r="147" ht="20.05" customHeight="1">
      <c r="A147" s="90">
        <v>131</v>
      </c>
      <c r="B147" s="91">
        <f>B146+(B148-B146)/2</f>
        <v>2.282</v>
      </c>
      <c r="C147" s="33">
        <f>B147*2.03602</f>
        <v>4.64619764</v>
      </c>
      <c r="D147" s="28"/>
      <c r="E147" s="28"/>
      <c r="F147" s="28"/>
    </row>
    <row r="148" ht="20.05" customHeight="1">
      <c r="A148" s="90">
        <v>132</v>
      </c>
      <c r="B148" s="91">
        <v>2.343</v>
      </c>
      <c r="C148" s="33">
        <f>B148*2.03602</f>
        <v>4.77039486</v>
      </c>
      <c r="D148" s="28"/>
      <c r="E148" s="28"/>
      <c r="F148" s="28"/>
    </row>
    <row r="149" ht="20.05" customHeight="1">
      <c r="A149" s="90">
        <v>133</v>
      </c>
      <c r="B149" s="91">
        <f>B148+(B150-B148)/2</f>
        <v>2.4065</v>
      </c>
      <c r="C149" s="33">
        <f>B149*2.03602</f>
        <v>4.89968213</v>
      </c>
      <c r="D149" s="28"/>
      <c r="E149" s="28"/>
      <c r="F149" s="28"/>
    </row>
    <row r="150" ht="20.05" customHeight="1">
      <c r="A150" s="90">
        <v>134</v>
      </c>
      <c r="B150" s="91">
        <v>2.47</v>
      </c>
      <c r="C150" s="33">
        <f>B150*2.03602</f>
        <v>5.0289694</v>
      </c>
      <c r="D150" s="28"/>
      <c r="E150" s="28"/>
      <c r="F150" s="28"/>
    </row>
    <row r="151" ht="20.05" customHeight="1">
      <c r="A151" s="90">
        <v>135</v>
      </c>
      <c r="B151" s="91">
        <f>B150+(B152-B150)/2</f>
        <v>2.5365</v>
      </c>
      <c r="C151" s="33">
        <f>B151*2.03602</f>
        <v>5.16436473</v>
      </c>
      <c r="D151" s="28"/>
      <c r="E151" s="28"/>
      <c r="F151" s="28"/>
    </row>
    <row r="152" ht="20.05" customHeight="1">
      <c r="A152" s="90">
        <v>136</v>
      </c>
      <c r="B152" s="91">
        <v>2.603</v>
      </c>
      <c r="C152" s="33">
        <f>B152*2.03602</f>
        <v>5.29976006</v>
      </c>
      <c r="D152" s="28"/>
      <c r="E152" s="28"/>
      <c r="F152" s="28"/>
    </row>
    <row r="153" ht="20.05" customHeight="1">
      <c r="A153" s="90">
        <v>137</v>
      </c>
      <c r="B153" s="91">
        <f>B152+(B154-B152)/2</f>
        <v>2.6725</v>
      </c>
      <c r="C153" s="33">
        <f>B153*2.03602</f>
        <v>5.44126345</v>
      </c>
      <c r="D153" s="28"/>
      <c r="E153" s="28"/>
      <c r="F153" s="28"/>
    </row>
    <row r="154" ht="20.05" customHeight="1">
      <c r="A154" s="90">
        <v>138</v>
      </c>
      <c r="B154" s="91">
        <v>2.742</v>
      </c>
      <c r="C154" s="33">
        <f>B154*2.03602</f>
        <v>5.58276684</v>
      </c>
      <c r="D154" s="28"/>
      <c r="E154" s="28"/>
      <c r="F154" s="28"/>
    </row>
    <row r="155" ht="20.05" customHeight="1">
      <c r="A155" s="90">
        <v>139</v>
      </c>
      <c r="B155" s="91">
        <f>B154+(B156-B154)/2</f>
        <v>2.8145</v>
      </c>
      <c r="C155" s="33">
        <f>B155*2.03602</f>
        <v>5.73037829</v>
      </c>
      <c r="D155" s="28"/>
      <c r="E155" s="28"/>
      <c r="F155" s="28"/>
    </row>
    <row r="156" ht="20.05" customHeight="1">
      <c r="A156" s="90">
        <v>140</v>
      </c>
      <c r="B156" s="91">
        <v>2.887</v>
      </c>
      <c r="C156" s="33">
        <f>B156*2.03602</f>
        <v>5.87798974</v>
      </c>
      <c r="D156" s="28"/>
      <c r="E156" s="28"/>
      <c r="F156" s="28"/>
    </row>
    <row r="157" ht="20.05" customHeight="1">
      <c r="A157" s="90">
        <v>141</v>
      </c>
      <c r="B157" s="91">
        <f>B156+(B158-B156)/2</f>
        <v>2.963</v>
      </c>
      <c r="C157" s="33">
        <f>B157*2.03602</f>
        <v>6.03272726</v>
      </c>
      <c r="D157" s="28"/>
      <c r="E157" s="28"/>
      <c r="F157" s="28"/>
    </row>
    <row r="158" ht="20.05" customHeight="1">
      <c r="A158" s="90">
        <v>142</v>
      </c>
      <c r="B158" s="91">
        <v>3.039</v>
      </c>
      <c r="C158" s="33">
        <f>B158*2.03602</f>
        <v>6.18746478</v>
      </c>
      <c r="D158" s="28"/>
      <c r="E158" s="28"/>
      <c r="F158" s="28"/>
    </row>
    <row r="159" ht="20.05" customHeight="1">
      <c r="A159" s="90">
        <v>143</v>
      </c>
      <c r="B159" s="91">
        <f>B158+(B160-B158)/2</f>
        <v>3.1185</v>
      </c>
      <c r="C159" s="33">
        <f>B159*2.03602</f>
        <v>6.34932837</v>
      </c>
      <c r="D159" s="28"/>
      <c r="E159" s="28"/>
      <c r="F159" s="28"/>
    </row>
    <row r="160" ht="20.05" customHeight="1">
      <c r="A160" s="90">
        <v>144</v>
      </c>
      <c r="B160" s="91">
        <v>3.198</v>
      </c>
      <c r="C160" s="33">
        <f>B160*2.03602</f>
        <v>6.51119196</v>
      </c>
      <c r="D160" s="28"/>
      <c r="E160" s="28"/>
      <c r="F160" s="28"/>
    </row>
    <row r="161" ht="20.05" customHeight="1">
      <c r="A161" s="90">
        <v>145</v>
      </c>
      <c r="B161" s="91">
        <f>B160+(B162-B160)/2</f>
        <v>3.2805</v>
      </c>
      <c r="C161" s="33">
        <f>B161*2.03602</f>
        <v>6.67916361</v>
      </c>
      <c r="D161" s="28"/>
      <c r="E161" s="28"/>
      <c r="F161" s="28"/>
    </row>
    <row r="162" ht="20.05" customHeight="1">
      <c r="A162" s="90">
        <v>146</v>
      </c>
      <c r="B162" s="91">
        <v>3.363</v>
      </c>
      <c r="C162" s="33">
        <f>B162*2.03602</f>
        <v>6.84713526</v>
      </c>
      <c r="D162" s="28"/>
      <c r="E162" s="28"/>
      <c r="F162" s="28"/>
    </row>
    <row r="163" ht="20.05" customHeight="1">
      <c r="A163" s="90">
        <v>147</v>
      </c>
      <c r="B163" s="91">
        <f>B162+(B164-B162)/2</f>
        <v>3.4495</v>
      </c>
      <c r="C163" s="33">
        <f>B163*2.03602</f>
        <v>7.02325099</v>
      </c>
      <c r="D163" s="28"/>
      <c r="E163" s="28"/>
      <c r="F163" s="28"/>
    </row>
    <row r="164" ht="20.05" customHeight="1">
      <c r="A164" s="90">
        <v>148</v>
      </c>
      <c r="B164" s="91">
        <v>3.536</v>
      </c>
      <c r="C164" s="33">
        <f>B164*2.03602</f>
        <v>7.19936672</v>
      </c>
      <c r="D164" s="28"/>
      <c r="E164" s="28"/>
      <c r="F164" s="28"/>
    </row>
    <row r="165" ht="20.05" customHeight="1">
      <c r="A165" s="90">
        <v>149</v>
      </c>
      <c r="B165" s="91">
        <f>B164+(B166-B164)/2</f>
        <v>3.626</v>
      </c>
      <c r="C165" s="33">
        <f>B165*2.03602</f>
        <v>7.38260852</v>
      </c>
      <c r="D165" s="28"/>
      <c r="E165" s="28"/>
      <c r="F165" s="28"/>
    </row>
    <row r="166" ht="20.05" customHeight="1">
      <c r="A166" s="90">
        <v>150</v>
      </c>
      <c r="B166" s="91">
        <v>3.716</v>
      </c>
      <c r="C166" s="33">
        <f>B166*2.03602</f>
        <v>7.56585032</v>
      </c>
      <c r="D166" s="28"/>
      <c r="E166" s="28"/>
      <c r="F166" s="28"/>
    </row>
    <row r="167" ht="20.05" customHeight="1">
      <c r="A167" s="90">
        <v>151</v>
      </c>
      <c r="B167" s="91">
        <f>B166+(B168-B166)/2</f>
        <v>3.81</v>
      </c>
      <c r="C167" s="33">
        <f>B167*2.03602</f>
        <v>7.7572362</v>
      </c>
      <c r="D167" s="28"/>
      <c r="E167" s="28"/>
      <c r="F167" s="28"/>
    </row>
    <row r="168" ht="20.05" customHeight="1">
      <c r="A168" s="90">
        <v>152</v>
      </c>
      <c r="B168" s="91">
        <v>3.904</v>
      </c>
      <c r="C168" s="33">
        <f>B168*2.03602</f>
        <v>7.94862208</v>
      </c>
      <c r="D168" s="28"/>
      <c r="E168" s="28"/>
      <c r="F168" s="28"/>
    </row>
    <row r="169" ht="20.05" customHeight="1">
      <c r="A169" s="90">
        <v>153</v>
      </c>
      <c r="B169" s="91">
        <f>B168+(B170-B168)/2</f>
        <v>4.002</v>
      </c>
      <c r="C169" s="33">
        <f>B169*2.03602</f>
        <v>8.148152039999999</v>
      </c>
      <c r="D169" s="28"/>
      <c r="E169" s="28"/>
      <c r="F169" s="28"/>
    </row>
    <row r="170" ht="20.05" customHeight="1">
      <c r="A170" s="90">
        <v>154</v>
      </c>
      <c r="B170" s="91">
        <v>4.1</v>
      </c>
      <c r="C170" s="33">
        <f>B170*2.03602</f>
        <v>8.347682000000001</v>
      </c>
      <c r="D170" s="28"/>
      <c r="E170" s="28"/>
      <c r="F170" s="28"/>
    </row>
    <row r="171" ht="20.05" customHeight="1">
      <c r="A171" s="90">
        <v>155</v>
      </c>
      <c r="B171" s="91">
        <f>B170+(B172-B170)/2</f>
        <v>4.2025</v>
      </c>
      <c r="C171" s="33">
        <f>B171*2.03602</f>
        <v>8.556374050000001</v>
      </c>
      <c r="D171" s="28"/>
      <c r="E171" s="28"/>
      <c r="F171" s="28"/>
    </row>
    <row r="172" ht="20.05" customHeight="1">
      <c r="A172" s="90">
        <v>156</v>
      </c>
      <c r="B172" s="91">
        <v>4.305</v>
      </c>
      <c r="C172" s="33">
        <f>B172*2.03602</f>
        <v>8.7650661</v>
      </c>
      <c r="D172" s="28"/>
      <c r="E172" s="28"/>
      <c r="F172" s="28"/>
    </row>
    <row r="173" ht="20.05" customHeight="1">
      <c r="A173" s="90">
        <v>157</v>
      </c>
      <c r="B173" s="91">
        <f>B172+(B174-B172)/2</f>
        <v>4.4115</v>
      </c>
      <c r="C173" s="33">
        <f>B173*2.03602</f>
        <v>8.981902229999999</v>
      </c>
      <c r="D173" s="28"/>
      <c r="E173" s="28"/>
      <c r="F173" s="28"/>
    </row>
    <row r="174" ht="20.05" customHeight="1">
      <c r="A174" s="90">
        <v>158</v>
      </c>
      <c r="B174" s="91">
        <v>4.518</v>
      </c>
      <c r="C174" s="33">
        <f>B174*2.03602</f>
        <v>9.19873836</v>
      </c>
      <c r="D174" s="28"/>
      <c r="E174" s="28"/>
      <c r="F174" s="28"/>
    </row>
    <row r="175" ht="20.05" customHeight="1">
      <c r="A175" s="90">
        <v>159</v>
      </c>
      <c r="B175" s="91">
        <f>B174+(B176-B174)/2</f>
        <v>4.6285</v>
      </c>
      <c r="C175" s="33">
        <f>B175*2.03602</f>
        <v>9.42371857</v>
      </c>
      <c r="D175" s="28"/>
      <c r="E175" s="28"/>
      <c r="F175" s="28"/>
    </row>
    <row r="176" ht="20.05" customHeight="1">
      <c r="A176" s="90">
        <v>160</v>
      </c>
      <c r="B176" s="91">
        <v>4.739</v>
      </c>
      <c r="C176" s="33">
        <f>B176*2.03602</f>
        <v>9.64869878</v>
      </c>
      <c r="D176" s="28"/>
      <c r="E176" s="28"/>
      <c r="F176" s="28"/>
    </row>
    <row r="177" ht="20.05" customHeight="1">
      <c r="A177" s="90">
        <v>161</v>
      </c>
      <c r="B177" s="91">
        <f>B176+(B178-B176)/2</f>
        <v>4.8545</v>
      </c>
      <c r="C177" s="33">
        <f>B177*2.03602</f>
        <v>9.88385909</v>
      </c>
      <c r="D177" s="28"/>
      <c r="E177" s="28"/>
      <c r="F177" s="28"/>
    </row>
    <row r="178" ht="20.05" customHeight="1">
      <c r="A178" s="90">
        <v>162</v>
      </c>
      <c r="B178" s="91">
        <v>4.97</v>
      </c>
      <c r="C178" s="33">
        <f>B178*2.03602</f>
        <v>10.1190194</v>
      </c>
      <c r="D178" s="28"/>
      <c r="E178" s="28"/>
      <c r="F178" s="28"/>
    </row>
    <row r="179" ht="20.05" customHeight="1">
      <c r="A179" s="90">
        <v>163</v>
      </c>
      <c r="B179" s="91">
        <f>B178+(B180-B178)/2</f>
        <v>5.09</v>
      </c>
      <c r="C179" s="33">
        <f>B179*2.03602</f>
        <v>10.3633418</v>
      </c>
      <c r="D179" s="28"/>
      <c r="E179" s="28"/>
      <c r="F179" s="28"/>
    </row>
    <row r="180" ht="20.05" customHeight="1">
      <c r="A180" s="90">
        <v>164</v>
      </c>
      <c r="B180" s="91">
        <v>5.21</v>
      </c>
      <c r="C180" s="33">
        <f>B180*2.03602</f>
        <v>10.6076642</v>
      </c>
      <c r="D180" s="28"/>
      <c r="E180" s="28"/>
      <c r="F180" s="28"/>
    </row>
    <row r="181" ht="20.05" customHeight="1">
      <c r="A181" s="90">
        <v>165</v>
      </c>
      <c r="B181" s="91">
        <f>B180+(B182-B180)/2</f>
        <v>5.335</v>
      </c>
      <c r="C181" s="33">
        <f>B181*2.03602</f>
        <v>10.8621667</v>
      </c>
      <c r="D181" s="28"/>
      <c r="E181" s="28"/>
      <c r="F181" s="28"/>
    </row>
    <row r="182" ht="20.05" customHeight="1">
      <c r="A182" s="90">
        <v>166</v>
      </c>
      <c r="B182" s="91">
        <v>5.46</v>
      </c>
      <c r="C182" s="33">
        <f>B182*2.03602</f>
        <v>11.1166692</v>
      </c>
      <c r="D182" s="28"/>
      <c r="E182" s="28"/>
      <c r="F182" s="28"/>
    </row>
    <row r="183" ht="20.05" customHeight="1">
      <c r="A183" s="90">
        <v>167</v>
      </c>
      <c r="B183" s="91">
        <f>B182+(B184-B182)/2</f>
        <v>5.59</v>
      </c>
      <c r="C183" s="33">
        <f>B183*2.03602</f>
        <v>11.3813518</v>
      </c>
      <c r="D183" s="28"/>
      <c r="E183" s="28"/>
      <c r="F183" s="28"/>
    </row>
    <row r="184" ht="20.05" customHeight="1">
      <c r="A184" s="90">
        <v>168</v>
      </c>
      <c r="B184" s="91">
        <v>5.72</v>
      </c>
      <c r="C184" s="33">
        <f>B184*2.03602</f>
        <v>11.6460344</v>
      </c>
      <c r="D184" s="28"/>
      <c r="E184" s="28"/>
      <c r="F184" s="28"/>
    </row>
    <row r="185" ht="20.05" customHeight="1">
      <c r="A185" s="90">
        <v>169</v>
      </c>
      <c r="B185" s="91">
        <f>B184+(B186-B184)/2</f>
        <v>5.855</v>
      </c>
      <c r="C185" s="33">
        <f>B185*2.03602</f>
        <v>11.9208971</v>
      </c>
      <c r="D185" s="28"/>
      <c r="E185" s="28"/>
      <c r="F185" s="28"/>
    </row>
    <row r="186" ht="20.05" customHeight="1">
      <c r="A186" s="90">
        <v>170</v>
      </c>
      <c r="B186" s="91">
        <v>5.99</v>
      </c>
      <c r="C186" s="33">
        <f>B186*2.03602</f>
        <v>12.1957598</v>
      </c>
      <c r="D186" s="28"/>
      <c r="E186" s="28"/>
      <c r="F186" s="28"/>
    </row>
    <row r="187" ht="20.05" customHeight="1">
      <c r="A187" s="90">
        <v>171</v>
      </c>
      <c r="B187" s="91">
        <f>B186+(B188-B186)/2</f>
        <v>6.131</v>
      </c>
      <c r="C187" s="33">
        <f>B187*2.03602</f>
        <v>12.48283862</v>
      </c>
      <c r="D187" s="28"/>
      <c r="E187" s="28"/>
      <c r="F187" s="28"/>
    </row>
    <row r="188" ht="20.05" customHeight="1">
      <c r="A188" s="90">
        <v>172</v>
      </c>
      <c r="B188" s="91">
        <v>6.272</v>
      </c>
      <c r="C188" s="33">
        <f>B188*2.03602</f>
        <v>12.76991744</v>
      </c>
      <c r="D188" s="28"/>
      <c r="E188" s="28"/>
      <c r="F188" s="28"/>
    </row>
    <row r="189" ht="20.05" customHeight="1">
      <c r="A189" s="90">
        <v>173</v>
      </c>
      <c r="B189" s="91">
        <f>B188+(B190-B188)/2</f>
        <v>6.4185</v>
      </c>
      <c r="C189" s="33">
        <f>B189*2.03602</f>
        <v>13.06819437</v>
      </c>
      <c r="D189" s="28"/>
      <c r="E189" s="28"/>
      <c r="F189" s="28"/>
    </row>
    <row r="190" ht="20.05" customHeight="1">
      <c r="A190" s="90">
        <v>174</v>
      </c>
      <c r="B190" s="91">
        <v>6.565</v>
      </c>
      <c r="C190" s="33">
        <f>B190*2.03602</f>
        <v>13.3664713</v>
      </c>
      <c r="D190" s="28"/>
      <c r="E190" s="28"/>
      <c r="F190" s="28"/>
    </row>
    <row r="191" ht="20.05" customHeight="1">
      <c r="A191" s="90">
        <v>175</v>
      </c>
      <c r="B191" s="91">
        <f>B190+(B192-B190)/2</f>
        <v>6.717</v>
      </c>
      <c r="C191" s="33">
        <f>B191*2.03602</f>
        <v>13.67594634</v>
      </c>
      <c r="D191" s="28"/>
      <c r="E191" s="28"/>
      <c r="F191" s="28"/>
    </row>
    <row r="192" ht="20.05" customHeight="1">
      <c r="A192" s="90">
        <v>176</v>
      </c>
      <c r="B192" s="91">
        <v>6.869</v>
      </c>
      <c r="C192" s="33">
        <f>B192*2.03602</f>
        <v>13.98542138</v>
      </c>
      <c r="D192" s="28"/>
      <c r="E192" s="28"/>
      <c r="F192" s="28"/>
    </row>
    <row r="193" ht="20.05" customHeight="1">
      <c r="A193" s="90">
        <v>177</v>
      </c>
      <c r="B193" s="91">
        <f>B192+(B194-B192)/2</f>
        <v>7.0265</v>
      </c>
      <c r="C193" s="33">
        <f>B193*2.03602</f>
        <v>14.30609453</v>
      </c>
      <c r="D193" s="28"/>
      <c r="E193" s="28"/>
      <c r="F193" s="28"/>
    </row>
    <row r="194" ht="20.05" customHeight="1">
      <c r="A194" s="90">
        <v>178</v>
      </c>
      <c r="B194" s="91">
        <v>7.184</v>
      </c>
      <c r="C194" s="33">
        <f>B194*2.03602</f>
        <v>14.62676768</v>
      </c>
      <c r="D194" s="28"/>
      <c r="E194" s="28"/>
      <c r="F194" s="28"/>
    </row>
    <row r="195" ht="20.05" customHeight="1">
      <c r="A195" s="90">
        <v>179</v>
      </c>
      <c r="B195" s="91">
        <f>B194+(B196-B194)/2</f>
        <v>7.347</v>
      </c>
      <c r="C195" s="33">
        <f>B195*2.03602</f>
        <v>14.95863894</v>
      </c>
      <c r="D195" s="28"/>
      <c r="E195" s="28"/>
      <c r="F195" s="28"/>
    </row>
    <row r="196" ht="20.05" customHeight="1">
      <c r="A196" s="90">
        <v>180</v>
      </c>
      <c r="B196" s="91">
        <v>7.51</v>
      </c>
      <c r="C196" s="33">
        <f>B196*2.03602</f>
        <v>15.2905102</v>
      </c>
      <c r="D196" s="28"/>
      <c r="E196" s="28"/>
      <c r="F196" s="28"/>
    </row>
    <row r="197" ht="20.05" customHeight="1">
      <c r="A197" s="90">
        <v>181</v>
      </c>
      <c r="B197" s="91">
        <f>B196+(B198-B196)/2</f>
        <v>7.6795</v>
      </c>
      <c r="C197" s="33">
        <f>B197*2.03602</f>
        <v>15.63561559</v>
      </c>
      <c r="D197" s="28"/>
      <c r="E197" s="28"/>
      <c r="F197" s="28"/>
    </row>
    <row r="198" ht="20.05" customHeight="1">
      <c r="A198" s="90">
        <v>182</v>
      </c>
      <c r="B198" s="91">
        <v>7.849</v>
      </c>
      <c r="C198" s="33">
        <f>B198*2.03602</f>
        <v>15.98072098</v>
      </c>
      <c r="D198" s="28"/>
      <c r="E198" s="28"/>
      <c r="F198" s="28"/>
    </row>
    <row r="199" ht="20.05" customHeight="1">
      <c r="A199" s="90">
        <v>183</v>
      </c>
      <c r="B199" s="91">
        <f>B198+(B200-B198)/2</f>
        <v>8.025</v>
      </c>
      <c r="C199" s="33">
        <f>B199*2.03602</f>
        <v>16.3390605</v>
      </c>
      <c r="D199" s="28"/>
      <c r="E199" s="28"/>
      <c r="F199" s="28"/>
    </row>
    <row r="200" ht="20.05" customHeight="1">
      <c r="A200" s="90">
        <v>184</v>
      </c>
      <c r="B200" s="91">
        <v>8.201000000000001</v>
      </c>
      <c r="C200" s="33">
        <f>B200*2.03602</f>
        <v>16.69740002</v>
      </c>
      <c r="D200" s="28"/>
      <c r="E200" s="28"/>
      <c r="F200" s="28"/>
    </row>
    <row r="201" ht="20.05" customHeight="1">
      <c r="A201" s="90">
        <v>185</v>
      </c>
      <c r="B201" s="91">
        <f>B200+(B202-B200)/2</f>
        <v>8.3835</v>
      </c>
      <c r="C201" s="33">
        <f>B201*2.03602</f>
        <v>17.06897367</v>
      </c>
      <c r="D201" s="28"/>
      <c r="E201" s="28"/>
      <c r="F201" s="28"/>
    </row>
    <row r="202" ht="20.05" customHeight="1">
      <c r="A202" s="90">
        <v>186</v>
      </c>
      <c r="B202" s="91">
        <v>8.566000000000001</v>
      </c>
      <c r="C202" s="33">
        <f>B202*2.03602</f>
        <v>17.44054732</v>
      </c>
      <c r="D202" s="28"/>
      <c r="E202" s="28"/>
      <c r="F202" s="28"/>
    </row>
    <row r="203" ht="20.05" customHeight="1">
      <c r="A203" s="90">
        <v>187</v>
      </c>
      <c r="B203" s="91">
        <f>B202+(B204-B202)/2</f>
        <v>8.755000000000001</v>
      </c>
      <c r="C203" s="33">
        <f>B203*2.03602</f>
        <v>17.8253551</v>
      </c>
      <c r="D203" s="28"/>
      <c r="E203" s="28"/>
      <c r="F203" s="28"/>
    </row>
    <row r="204" ht="20.05" customHeight="1">
      <c r="A204" s="90">
        <v>188</v>
      </c>
      <c r="B204" s="91">
        <v>8.944000000000001</v>
      </c>
      <c r="C204" s="33">
        <f>B204*2.03602</f>
        <v>18.21016288</v>
      </c>
      <c r="D204" s="28"/>
      <c r="E204" s="28"/>
      <c r="F204" s="28"/>
    </row>
    <row r="205" ht="20.05" customHeight="1">
      <c r="A205" s="90">
        <v>189</v>
      </c>
      <c r="B205" s="91">
        <f>B204+(B206-B204)/2</f>
        <v>9.140000000000001</v>
      </c>
      <c r="C205" s="33">
        <f>B205*2.03602</f>
        <v>18.6092228</v>
      </c>
      <c r="D205" s="28"/>
      <c r="E205" s="28"/>
      <c r="F205" s="28"/>
    </row>
    <row r="206" ht="20.05" customHeight="1">
      <c r="A206" s="90">
        <v>190</v>
      </c>
      <c r="B206" s="91">
        <v>9.336</v>
      </c>
      <c r="C206" s="33">
        <f>B206*2.03602</f>
        <v>19.00828272</v>
      </c>
      <c r="D206" s="28"/>
      <c r="E206" s="28"/>
      <c r="F206" s="28"/>
    </row>
    <row r="207" ht="20.05" customHeight="1">
      <c r="A207" s="90">
        <v>191</v>
      </c>
      <c r="B207" s="91">
        <f>B206+(B208-B206)/2</f>
        <v>9.539999999999999</v>
      </c>
      <c r="C207" s="33">
        <f>B207*2.03602</f>
        <v>19.4236308</v>
      </c>
      <c r="D207" s="28"/>
      <c r="E207" s="28"/>
      <c r="F207" s="28"/>
    </row>
    <row r="208" ht="20.05" customHeight="1">
      <c r="A208" s="90">
        <v>192</v>
      </c>
      <c r="B208" s="91">
        <v>9.744</v>
      </c>
      <c r="C208" s="33">
        <f>B208*2.03602</f>
        <v>19.83897888</v>
      </c>
      <c r="D208" s="28"/>
      <c r="E208" s="28"/>
      <c r="F208" s="28"/>
    </row>
    <row r="209" ht="20.05" customHeight="1">
      <c r="A209" s="90">
        <v>193</v>
      </c>
      <c r="B209" s="91">
        <f>B208+(B210-B208)/2</f>
        <v>9.956</v>
      </c>
      <c r="C209" s="33">
        <f>B209*2.03602</f>
        <v>20.27061512</v>
      </c>
      <c r="D209" s="28"/>
      <c r="E209" s="28"/>
      <c r="F209" s="28"/>
    </row>
    <row r="210" ht="20.05" customHeight="1">
      <c r="A210" s="90">
        <v>194</v>
      </c>
      <c r="B210" s="91">
        <v>10.168</v>
      </c>
      <c r="C210" s="33">
        <f>B210*2.03602</f>
        <v>20.70225136</v>
      </c>
      <c r="D210" s="28"/>
      <c r="E210" s="28"/>
      <c r="F210" s="28"/>
    </row>
    <row r="211" ht="20.05" customHeight="1">
      <c r="A211" s="90">
        <v>195</v>
      </c>
      <c r="B211" s="91"/>
      <c r="C211" s="28"/>
      <c r="D211" s="28"/>
      <c r="E211" s="28"/>
      <c r="F211" s="28"/>
    </row>
    <row r="212" ht="20.05" customHeight="1">
      <c r="A212" s="23"/>
      <c r="B212" s="91"/>
      <c r="C212" s="28"/>
      <c r="D212" s="28"/>
      <c r="E212" s="28"/>
      <c r="F212" s="28"/>
    </row>
    <row r="213" ht="20.05" customHeight="1">
      <c r="A213" s="23"/>
      <c r="B213" s="91"/>
      <c r="C213" s="28"/>
      <c r="D213" s="28"/>
      <c r="E213" s="28"/>
      <c r="F213" s="28"/>
    </row>
    <row r="214" ht="20.05" customHeight="1">
      <c r="A214" s="23"/>
      <c r="B214" s="91"/>
      <c r="C214" s="28"/>
      <c r="D214" s="28"/>
      <c r="E214" s="28"/>
      <c r="F214" s="28"/>
    </row>
    <row r="215" ht="20.05" customHeight="1">
      <c r="A215" s="23"/>
      <c r="B215" s="91"/>
      <c r="C215" s="28"/>
      <c r="D215" s="28"/>
      <c r="E215" s="28"/>
      <c r="F215" s="28"/>
    </row>
    <row r="216" ht="20.05" customHeight="1">
      <c r="A216" s="23"/>
      <c r="B216" s="91"/>
      <c r="C216" s="28"/>
      <c r="D216" s="28"/>
      <c r="E216" s="28"/>
      <c r="F216" s="28"/>
    </row>
    <row r="217" ht="20.05" customHeight="1">
      <c r="A217" s="23"/>
      <c r="B217" s="91"/>
      <c r="C217" s="28"/>
      <c r="D217" s="28"/>
      <c r="E217" s="28"/>
      <c r="F217" s="28"/>
    </row>
    <row r="218" ht="20.05" customHeight="1">
      <c r="A218" s="23"/>
      <c r="B218" s="91"/>
      <c r="C218" s="28"/>
      <c r="D218" s="28"/>
      <c r="E218" s="28"/>
      <c r="F218" s="28"/>
    </row>
    <row r="219" ht="20.05" customHeight="1">
      <c r="A219" s="23"/>
      <c r="B219" s="91"/>
      <c r="C219" s="28"/>
      <c r="D219" s="28"/>
      <c r="E219" s="28"/>
      <c r="F219" s="28"/>
    </row>
    <row r="220" ht="20.05" customHeight="1">
      <c r="A220" s="23"/>
      <c r="B220" s="91"/>
      <c r="C220" s="28"/>
      <c r="D220" s="28"/>
      <c r="E220" s="28"/>
      <c r="F220" s="28"/>
    </row>
    <row r="221" ht="20.05" customHeight="1">
      <c r="A221" s="23"/>
      <c r="B221" s="91"/>
      <c r="C221" s="28"/>
      <c r="D221" s="28"/>
      <c r="E221" s="28"/>
      <c r="F221" s="28"/>
    </row>
    <row r="222" ht="20.05" customHeight="1">
      <c r="A222" s="23"/>
      <c r="B222" s="91"/>
      <c r="C222" s="28"/>
      <c r="D222" s="28"/>
      <c r="E222" s="28"/>
      <c r="F222" s="28"/>
    </row>
    <row r="223" ht="20.05" customHeight="1">
      <c r="A223" s="23"/>
      <c r="B223" s="91"/>
      <c r="C223" s="28"/>
      <c r="D223" s="28"/>
      <c r="E223" s="28"/>
      <c r="F223" s="28"/>
    </row>
    <row r="224" ht="20.05" customHeight="1">
      <c r="A224" s="23"/>
      <c r="B224" s="91"/>
      <c r="C224" s="28"/>
      <c r="D224" s="28"/>
      <c r="E224" s="28"/>
      <c r="F224" s="28"/>
    </row>
    <row r="225" ht="20.05" customHeight="1">
      <c r="A225" s="23"/>
      <c r="B225" s="91"/>
      <c r="C225" s="28"/>
      <c r="D225" s="28"/>
      <c r="E225" s="28"/>
      <c r="F225" s="28"/>
    </row>
  </sheetData>
  <mergeCells count="1">
    <mergeCell ref="A1:F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