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0e0e4c3ba93775/Documents/CEdMA USA/USA DBR - surveys/DBR Pricing and Discounting 2019/Working spreadsheets/"/>
    </mc:Choice>
  </mc:AlternateContent>
  <xr:revisionPtr revIDLastSave="3441" documentId="8_{C31EBDCD-5D40-4440-8F3D-9000E19D40EF}" xr6:coauthVersionLast="45" xr6:coauthVersionMax="45" xr10:uidLastSave="{21E408D2-36D7-4BDC-A95D-F7FE3AF241D0}"/>
  <bookViews>
    <workbookView xWindow="-110" yWindow="-110" windowWidth="19420" windowHeight="10420" xr2:uid="{00000000-000D-0000-FFFF-FFFF00000000}"/>
  </bookViews>
  <sheets>
    <sheet name="Summary" sheetId="1" r:id="rId1"/>
    <sheet name="USA-Canada" sheetId="2" r:id="rId2"/>
    <sheet name="Mexico" sheetId="3" r:id="rId3"/>
    <sheet name="Brazil" sheetId="4" r:id="rId4"/>
    <sheet name="Rest of LA" sheetId="5" r:id="rId5"/>
    <sheet name="UK" sheetId="17" r:id="rId6"/>
    <sheet name="Germany" sheetId="16" r:id="rId7"/>
    <sheet name="Benelux-Nordics" sheetId="15" r:id="rId8"/>
    <sheet name="Italy" sheetId="14" r:id="rId9"/>
    <sheet name="France" sheetId="21" r:id="rId10"/>
    <sheet name="E-Block" sheetId="13" r:id="rId11"/>
    <sheet name="Russia" sheetId="12" r:id="rId12"/>
    <sheet name="Africa" sheetId="11" r:id="rId13"/>
    <sheet name="Middle East" sheetId="10" r:id="rId14"/>
    <sheet name="Japan" sheetId="9" r:id="rId15"/>
    <sheet name="OZ-NZ" sheetId="22" r:id="rId16"/>
    <sheet name="Hong Kong" sheetId="8" r:id="rId17"/>
    <sheet name="China" sheetId="7" r:id="rId18"/>
    <sheet name="India" sheetId="20" r:id="rId19"/>
    <sheet name="Sing-Mal" sheetId="19" r:id="rId20"/>
    <sheet name="Indon-Phil-Thai" sheetId="18" r:id="rId21"/>
    <sheet name="Currencies" sheetId="25" r:id="rId22"/>
    <sheet name="Test" sheetId="6" r:id="rId23"/>
  </sheets>
  <definedNames>
    <definedName name="_xlnm._FilterDatabase" localSheetId="1" hidden="1">'USA-Canada'!$A$2:$AH$22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5" i="14" l="1"/>
  <c r="AJ25" i="14"/>
  <c r="AK25" i="14"/>
  <c r="AL25" i="14"/>
  <c r="AM25" i="14"/>
  <c r="AN25" i="14"/>
  <c r="AO25" i="14"/>
  <c r="AP25" i="14"/>
  <c r="AQ25" i="14"/>
  <c r="AI26" i="14"/>
  <c r="AJ26" i="14"/>
  <c r="AK26" i="14"/>
  <c r="AL26" i="14"/>
  <c r="AM26" i="14"/>
  <c r="AN26" i="14"/>
  <c r="AO26" i="14"/>
  <c r="AP26" i="14"/>
  <c r="AQ26" i="14"/>
  <c r="AI27" i="14"/>
  <c r="AJ27" i="14"/>
  <c r="AK27" i="14"/>
  <c r="AL27" i="14"/>
  <c r="AM27" i="14"/>
  <c r="AN27" i="14"/>
  <c r="AO27" i="14"/>
  <c r="AP27" i="14"/>
  <c r="AQ27" i="14"/>
  <c r="AI28" i="14"/>
  <c r="AJ28" i="14"/>
  <c r="AK28" i="14"/>
  <c r="AL28" i="14"/>
  <c r="AM28" i="14"/>
  <c r="AN28" i="14"/>
  <c r="AO28" i="14"/>
  <c r="AP28" i="14"/>
  <c r="AQ28" i="14"/>
  <c r="AC98" i="1" l="1"/>
  <c r="AF98" i="1"/>
  <c r="AI98" i="1"/>
  <c r="AC99" i="1"/>
  <c r="AF99" i="1"/>
  <c r="AI99" i="1"/>
  <c r="AC100" i="1"/>
  <c r="AF100" i="1"/>
  <c r="AI100" i="1"/>
  <c r="AC101" i="1"/>
  <c r="AF101" i="1"/>
  <c r="AI101" i="1"/>
  <c r="AC103" i="1"/>
  <c r="AF103" i="1"/>
  <c r="AI103" i="1"/>
  <c r="AC104" i="1"/>
  <c r="AF104" i="1"/>
  <c r="AI104" i="1"/>
  <c r="AC105" i="1"/>
  <c r="AF105" i="1"/>
  <c r="AI105" i="1"/>
  <c r="AC106" i="1"/>
  <c r="AF106" i="1"/>
  <c r="AI106" i="1"/>
  <c r="AC107" i="1"/>
  <c r="AF107" i="1"/>
  <c r="AI107" i="1"/>
  <c r="AC108" i="1"/>
  <c r="AF108" i="1"/>
  <c r="AI108" i="1"/>
  <c r="AC109" i="1"/>
  <c r="AF109" i="1"/>
  <c r="AI109" i="1"/>
  <c r="AC110" i="1"/>
  <c r="AF110" i="1"/>
  <c r="AI110" i="1"/>
  <c r="AC111" i="1"/>
  <c r="AF111" i="1"/>
  <c r="AI111" i="1"/>
  <c r="AC113" i="1"/>
  <c r="AF113" i="1"/>
  <c r="AI113" i="1"/>
  <c r="AC114" i="1"/>
  <c r="AF114" i="1"/>
  <c r="AI114" i="1"/>
  <c r="AC115" i="1"/>
  <c r="AF115" i="1"/>
  <c r="AI115" i="1"/>
  <c r="AC116" i="1"/>
  <c r="AF116" i="1"/>
  <c r="AI116" i="1"/>
  <c r="AC117" i="1"/>
  <c r="AF117" i="1"/>
  <c r="AI117" i="1"/>
  <c r="AC118" i="1"/>
  <c r="AF118" i="1"/>
  <c r="AI118" i="1"/>
  <c r="AC119" i="1"/>
  <c r="AF119" i="1"/>
  <c r="AI119" i="1"/>
  <c r="K25" i="18" l="1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K31" i="18"/>
  <c r="L31" i="18"/>
  <c r="M31" i="18"/>
  <c r="O31" i="18"/>
  <c r="P31" i="18"/>
  <c r="Q31" i="18"/>
  <c r="R31" i="18"/>
  <c r="S31" i="18"/>
  <c r="T31" i="18"/>
  <c r="U31" i="18"/>
  <c r="Y31" i="18"/>
  <c r="AA31" i="18"/>
  <c r="AE31" i="18"/>
  <c r="AF31" i="18"/>
  <c r="AG31" i="18"/>
  <c r="AI31" i="18"/>
  <c r="AJ31" i="18"/>
  <c r="AK31" i="18"/>
  <c r="AL31" i="18"/>
  <c r="AM31" i="18"/>
  <c r="AN31" i="18"/>
  <c r="AO31" i="18"/>
  <c r="AP31" i="18"/>
  <c r="AQ31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G35" i="18"/>
  <c r="AL35" i="18"/>
  <c r="AM35" i="18"/>
  <c r="AN35" i="18"/>
  <c r="AO35" i="18"/>
  <c r="AP35" i="18"/>
  <c r="AQ35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I38" i="18"/>
  <c r="AJ38" i="18"/>
  <c r="AK38" i="18"/>
  <c r="AL38" i="18"/>
  <c r="AM38" i="18"/>
  <c r="AN38" i="18"/>
  <c r="AO38" i="18"/>
  <c r="AP38" i="18"/>
  <c r="AQ38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K40" i="18"/>
  <c r="L40" i="18"/>
  <c r="M40" i="18"/>
  <c r="N40" i="18"/>
  <c r="O40" i="18"/>
  <c r="P40" i="18"/>
  <c r="R40" i="18"/>
  <c r="S40" i="18"/>
  <c r="U40" i="18"/>
  <c r="V40" i="18"/>
  <c r="X40" i="18"/>
  <c r="Y40" i="18"/>
  <c r="Z40" i="18"/>
  <c r="AA40" i="18"/>
  <c r="AE40" i="18"/>
  <c r="AG40" i="18"/>
  <c r="AH40" i="18"/>
  <c r="AI40" i="18"/>
  <c r="AK40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Y42" i="18"/>
  <c r="AA42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E44" i="18"/>
  <c r="AF44" i="18"/>
  <c r="AG44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G47" i="18"/>
  <c r="AI47" i="18"/>
  <c r="AJ47" i="18"/>
  <c r="AK47" i="18"/>
  <c r="AL47" i="18"/>
  <c r="AM47" i="18"/>
  <c r="AN47" i="18"/>
  <c r="AO47" i="18"/>
  <c r="AP47" i="18"/>
  <c r="AQ47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L56" i="18"/>
  <c r="M56" i="18"/>
  <c r="O56" i="18"/>
  <c r="P56" i="18"/>
  <c r="R56" i="18"/>
  <c r="S56" i="18"/>
  <c r="U56" i="18"/>
  <c r="V56" i="18"/>
  <c r="Y56" i="18"/>
  <c r="Z56" i="18"/>
  <c r="AA56" i="18"/>
  <c r="AE56" i="18"/>
  <c r="AG56" i="18"/>
  <c r="AI56" i="18"/>
  <c r="AJ56" i="18"/>
  <c r="AK56" i="18"/>
  <c r="AL56" i="18"/>
  <c r="AM56" i="18"/>
  <c r="AN56" i="18"/>
  <c r="AO56" i="18"/>
  <c r="AP56" i="18"/>
  <c r="AQ56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L58" i="18"/>
  <c r="AM58" i="18"/>
  <c r="AN58" i="18"/>
  <c r="AO58" i="18"/>
  <c r="AP58" i="18"/>
  <c r="AQ58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J43" i="18"/>
  <c r="J59" i="18"/>
  <c r="J58" i="18"/>
  <c r="C58" i="18"/>
  <c r="J57" i="18"/>
  <c r="J56" i="18"/>
  <c r="C56" i="18"/>
  <c r="J55" i="18"/>
  <c r="J54" i="18"/>
  <c r="C54" i="18"/>
  <c r="J52" i="18"/>
  <c r="C51" i="18"/>
  <c r="J50" i="18"/>
  <c r="J49" i="18"/>
  <c r="C49" i="18"/>
  <c r="J48" i="18"/>
  <c r="J47" i="18"/>
  <c r="C47" i="18"/>
  <c r="J45" i="18"/>
  <c r="J44" i="18"/>
  <c r="C44" i="18"/>
  <c r="C42" i="18"/>
  <c r="J41" i="18"/>
  <c r="J40" i="18"/>
  <c r="C40" i="18"/>
  <c r="J39" i="18"/>
  <c r="J38" i="18"/>
  <c r="C38" i="18"/>
  <c r="J36" i="18"/>
  <c r="J35" i="18"/>
  <c r="C35" i="18"/>
  <c r="J34" i="18"/>
  <c r="J33" i="18"/>
  <c r="C33" i="18"/>
  <c r="J32" i="18"/>
  <c r="J31" i="18"/>
  <c r="C31" i="18"/>
  <c r="J28" i="18"/>
  <c r="J27" i="18"/>
  <c r="J26" i="18"/>
  <c r="J25" i="18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L31" i="19"/>
  <c r="M31" i="19"/>
  <c r="O31" i="19"/>
  <c r="P31" i="19"/>
  <c r="Q31" i="19"/>
  <c r="R31" i="19"/>
  <c r="S31" i="19"/>
  <c r="T31" i="19"/>
  <c r="U31" i="19"/>
  <c r="Y31" i="19"/>
  <c r="AA31" i="19"/>
  <c r="AE31" i="19"/>
  <c r="AF31" i="19"/>
  <c r="AG31" i="19"/>
  <c r="AI31" i="19"/>
  <c r="AJ31" i="19"/>
  <c r="AK31" i="19"/>
  <c r="AL31" i="19"/>
  <c r="AM31" i="19"/>
  <c r="AN31" i="19"/>
  <c r="AO31" i="19"/>
  <c r="AP31" i="19"/>
  <c r="AQ31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G35" i="19"/>
  <c r="AH35" i="19"/>
  <c r="AL35" i="19"/>
  <c r="AM35" i="19"/>
  <c r="AN35" i="19"/>
  <c r="AO35" i="19"/>
  <c r="AP35" i="19"/>
  <c r="AQ35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I38" i="19"/>
  <c r="AJ38" i="19"/>
  <c r="AK38" i="19"/>
  <c r="AL38" i="19"/>
  <c r="AM38" i="19"/>
  <c r="AN38" i="19"/>
  <c r="AO38" i="19"/>
  <c r="AP38" i="19"/>
  <c r="AQ38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K40" i="19"/>
  <c r="L40" i="19"/>
  <c r="M40" i="19"/>
  <c r="N40" i="19"/>
  <c r="O40" i="19"/>
  <c r="P40" i="19"/>
  <c r="R40" i="19"/>
  <c r="S40" i="19"/>
  <c r="U40" i="19"/>
  <c r="V40" i="19"/>
  <c r="X40" i="19"/>
  <c r="Y40" i="19"/>
  <c r="AA40" i="19"/>
  <c r="AE40" i="19"/>
  <c r="AG40" i="19"/>
  <c r="AH40" i="19"/>
  <c r="AI40" i="19"/>
  <c r="AK40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Q41" i="19"/>
  <c r="Y42" i="19"/>
  <c r="AA42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E44" i="19"/>
  <c r="AF44" i="19"/>
  <c r="AG44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G47" i="19"/>
  <c r="AI47" i="19"/>
  <c r="AJ47" i="19"/>
  <c r="AK47" i="19"/>
  <c r="AL47" i="19"/>
  <c r="AM47" i="19"/>
  <c r="AN47" i="19"/>
  <c r="AO47" i="19"/>
  <c r="AP47" i="19"/>
  <c r="AQ47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Q50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Q52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Q54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Y56" i="19"/>
  <c r="Z56" i="19"/>
  <c r="AA56" i="19"/>
  <c r="AE56" i="19"/>
  <c r="AG56" i="19"/>
  <c r="AI56" i="19"/>
  <c r="AJ56" i="19"/>
  <c r="AK56" i="19"/>
  <c r="AL56" i="19"/>
  <c r="AM56" i="19"/>
  <c r="AN56" i="19"/>
  <c r="AO56" i="19"/>
  <c r="AP56" i="19"/>
  <c r="AQ56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Q57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L58" i="19"/>
  <c r="AM58" i="19"/>
  <c r="AN58" i="19"/>
  <c r="AO58" i="19"/>
  <c r="AP58" i="19"/>
  <c r="AQ58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J43" i="19"/>
  <c r="J59" i="19"/>
  <c r="J58" i="19"/>
  <c r="C58" i="19"/>
  <c r="J57" i="19"/>
  <c r="J56" i="19"/>
  <c r="C56" i="19"/>
  <c r="J55" i="19"/>
  <c r="J54" i="19"/>
  <c r="C54" i="19"/>
  <c r="J52" i="19"/>
  <c r="C51" i="19"/>
  <c r="J50" i="19"/>
  <c r="J49" i="19"/>
  <c r="C49" i="19"/>
  <c r="J48" i="19"/>
  <c r="J47" i="19"/>
  <c r="C47" i="19"/>
  <c r="J45" i="19"/>
  <c r="J44" i="19"/>
  <c r="C44" i="19"/>
  <c r="C42" i="19"/>
  <c r="J41" i="19"/>
  <c r="J40" i="19"/>
  <c r="C40" i="19"/>
  <c r="J39" i="19"/>
  <c r="J38" i="19"/>
  <c r="C38" i="19"/>
  <c r="J36" i="19"/>
  <c r="J35" i="19"/>
  <c r="C35" i="19"/>
  <c r="J34" i="19"/>
  <c r="J33" i="19"/>
  <c r="C33" i="19"/>
  <c r="J32" i="19"/>
  <c r="J31" i="19"/>
  <c r="C31" i="19"/>
  <c r="J28" i="19"/>
  <c r="J27" i="19"/>
  <c r="J26" i="19"/>
  <c r="J25" i="19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L31" i="20"/>
  <c r="M31" i="20"/>
  <c r="O31" i="20"/>
  <c r="P31" i="20"/>
  <c r="Q31" i="20"/>
  <c r="R31" i="20"/>
  <c r="S31" i="20"/>
  <c r="T31" i="20"/>
  <c r="U31" i="20"/>
  <c r="Y31" i="20"/>
  <c r="AA31" i="20"/>
  <c r="AE31" i="20"/>
  <c r="AF31" i="20"/>
  <c r="AG31" i="20"/>
  <c r="AI31" i="20"/>
  <c r="AJ31" i="20"/>
  <c r="AK31" i="20"/>
  <c r="AL31" i="20"/>
  <c r="AM31" i="20"/>
  <c r="AN31" i="20"/>
  <c r="AO31" i="20"/>
  <c r="AP31" i="20"/>
  <c r="AQ31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AL32" i="20"/>
  <c r="AM32" i="20"/>
  <c r="AN32" i="20"/>
  <c r="AO32" i="20"/>
  <c r="AP32" i="20"/>
  <c r="AQ32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E33" i="20"/>
  <c r="AF33" i="20"/>
  <c r="AG33" i="20"/>
  <c r="AH33" i="20"/>
  <c r="AI33" i="20"/>
  <c r="AJ33" i="20"/>
  <c r="AK33" i="20"/>
  <c r="AL33" i="20"/>
  <c r="AM33" i="20"/>
  <c r="AN33" i="20"/>
  <c r="AO33" i="20"/>
  <c r="AP33" i="20"/>
  <c r="AQ33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AM34" i="20"/>
  <c r="AN34" i="20"/>
  <c r="AO34" i="20"/>
  <c r="AP34" i="20"/>
  <c r="AQ34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G35" i="20"/>
  <c r="AH35" i="20"/>
  <c r="AL35" i="20"/>
  <c r="AM35" i="20"/>
  <c r="AN35" i="20"/>
  <c r="AO35" i="20"/>
  <c r="AP35" i="20"/>
  <c r="AQ35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M36" i="20"/>
  <c r="AN36" i="20"/>
  <c r="AO36" i="20"/>
  <c r="AP36" i="20"/>
  <c r="AQ36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M38" i="20"/>
  <c r="AN38" i="20"/>
  <c r="AO38" i="20"/>
  <c r="AP38" i="20"/>
  <c r="AQ38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AL39" i="20"/>
  <c r="AM39" i="20"/>
  <c r="AN39" i="20"/>
  <c r="AO39" i="20"/>
  <c r="AP39" i="20"/>
  <c r="AQ39" i="20"/>
  <c r="K40" i="20"/>
  <c r="L40" i="20"/>
  <c r="M40" i="20"/>
  <c r="N40" i="20"/>
  <c r="O40" i="20"/>
  <c r="P40" i="20"/>
  <c r="R40" i="20"/>
  <c r="S40" i="20"/>
  <c r="U40" i="20"/>
  <c r="V40" i="20"/>
  <c r="X40" i="20"/>
  <c r="Y40" i="20"/>
  <c r="AA40" i="20"/>
  <c r="AE40" i="20"/>
  <c r="AG40" i="20"/>
  <c r="AH40" i="20"/>
  <c r="AI40" i="20"/>
  <c r="AK40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AL41" i="20"/>
  <c r="AM41" i="20"/>
  <c r="AN41" i="20"/>
  <c r="AO41" i="20"/>
  <c r="AP41" i="20"/>
  <c r="AQ41" i="20"/>
  <c r="Y42" i="20"/>
  <c r="AA42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AL43" i="20"/>
  <c r="AM43" i="20"/>
  <c r="AN43" i="20"/>
  <c r="AO43" i="20"/>
  <c r="AP43" i="20"/>
  <c r="AQ43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E44" i="20"/>
  <c r="AF44" i="20"/>
  <c r="AG44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AL45" i="20"/>
  <c r="AM45" i="20"/>
  <c r="AN45" i="20"/>
  <c r="AO45" i="20"/>
  <c r="AP45" i="20"/>
  <c r="AQ45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G47" i="20"/>
  <c r="AH47" i="20"/>
  <c r="AI47" i="20"/>
  <c r="AJ47" i="20"/>
  <c r="AK47" i="20"/>
  <c r="AL47" i="20"/>
  <c r="AM47" i="20"/>
  <c r="AN47" i="20"/>
  <c r="AO47" i="20"/>
  <c r="AP47" i="20"/>
  <c r="AQ47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AL48" i="20"/>
  <c r="AM48" i="20"/>
  <c r="AN48" i="20"/>
  <c r="AO48" i="20"/>
  <c r="AP48" i="20"/>
  <c r="AQ48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AH49" i="20"/>
  <c r="AI49" i="20"/>
  <c r="AJ49" i="20"/>
  <c r="AK49" i="20"/>
  <c r="AL49" i="20"/>
  <c r="AM49" i="20"/>
  <c r="AN49" i="20"/>
  <c r="AO49" i="20"/>
  <c r="AP49" i="20"/>
  <c r="AQ49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AG50" i="20"/>
  <c r="AH50" i="20"/>
  <c r="AI50" i="20"/>
  <c r="AJ50" i="20"/>
  <c r="AK50" i="20"/>
  <c r="AL50" i="20"/>
  <c r="AM50" i="20"/>
  <c r="AN50" i="20"/>
  <c r="AO50" i="20"/>
  <c r="AP50" i="20"/>
  <c r="AQ50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I52" i="20"/>
  <c r="AJ52" i="20"/>
  <c r="AK52" i="20"/>
  <c r="AL52" i="20"/>
  <c r="AM52" i="20"/>
  <c r="AN52" i="20"/>
  <c r="AO52" i="20"/>
  <c r="AP52" i="20"/>
  <c r="AQ52" i="20"/>
  <c r="K54" i="20"/>
  <c r="L54" i="20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Z54" i="20"/>
  <c r="AA54" i="20"/>
  <c r="AE54" i="20"/>
  <c r="AF54" i="20"/>
  <c r="AG54" i="20"/>
  <c r="AH54" i="20"/>
  <c r="AI54" i="20"/>
  <c r="AJ54" i="20"/>
  <c r="AK54" i="20"/>
  <c r="AL54" i="20"/>
  <c r="AM54" i="20"/>
  <c r="AN54" i="20"/>
  <c r="AO54" i="20"/>
  <c r="AP54" i="20"/>
  <c r="AQ54" i="20"/>
  <c r="K55" i="20"/>
  <c r="L55" i="20"/>
  <c r="M55" i="20"/>
  <c r="N55" i="20"/>
  <c r="O55" i="20"/>
  <c r="P55" i="20"/>
  <c r="Q55" i="20"/>
  <c r="R55" i="20"/>
  <c r="S55" i="20"/>
  <c r="T55" i="20"/>
  <c r="U55" i="20"/>
  <c r="V55" i="20"/>
  <c r="W55" i="20"/>
  <c r="X55" i="20"/>
  <c r="Y55" i="20"/>
  <c r="Z55" i="20"/>
  <c r="AA55" i="20"/>
  <c r="AB55" i="20"/>
  <c r="AC55" i="20"/>
  <c r="AD55" i="20"/>
  <c r="AE55" i="20"/>
  <c r="AF55" i="20"/>
  <c r="AG55" i="20"/>
  <c r="AH55" i="20"/>
  <c r="AI55" i="20"/>
  <c r="AJ55" i="20"/>
  <c r="AK55" i="20"/>
  <c r="AL55" i="20"/>
  <c r="AM55" i="20"/>
  <c r="AN55" i="20"/>
  <c r="AO55" i="20"/>
  <c r="AP55" i="20"/>
  <c r="AQ55" i="20"/>
  <c r="K56" i="20"/>
  <c r="L56" i="20"/>
  <c r="M56" i="20"/>
  <c r="N56" i="20"/>
  <c r="O56" i="20"/>
  <c r="P56" i="20"/>
  <c r="Q56" i="20"/>
  <c r="R56" i="20"/>
  <c r="S56" i="20"/>
  <c r="T56" i="20"/>
  <c r="U56" i="20"/>
  <c r="V56" i="20"/>
  <c r="Y56" i="20"/>
  <c r="Z56" i="20"/>
  <c r="AA56" i="20"/>
  <c r="AE56" i="20"/>
  <c r="AG56" i="20"/>
  <c r="AI56" i="20"/>
  <c r="AJ56" i="20"/>
  <c r="AK56" i="20"/>
  <c r="AL56" i="20"/>
  <c r="AM56" i="20"/>
  <c r="AN56" i="20"/>
  <c r="AO56" i="20"/>
  <c r="AP56" i="20"/>
  <c r="AQ56" i="20"/>
  <c r="K57" i="20"/>
  <c r="L57" i="20"/>
  <c r="M57" i="20"/>
  <c r="N57" i="20"/>
  <c r="O57" i="20"/>
  <c r="P57" i="20"/>
  <c r="Q57" i="20"/>
  <c r="R57" i="20"/>
  <c r="S57" i="20"/>
  <c r="T57" i="20"/>
  <c r="U57" i="20"/>
  <c r="V57" i="20"/>
  <c r="W57" i="20"/>
  <c r="X57" i="20"/>
  <c r="Y57" i="20"/>
  <c r="Z57" i="20"/>
  <c r="AA57" i="20"/>
  <c r="AB57" i="20"/>
  <c r="AC57" i="20"/>
  <c r="AD57" i="20"/>
  <c r="AE57" i="20"/>
  <c r="AF57" i="20"/>
  <c r="AG57" i="20"/>
  <c r="AH57" i="20"/>
  <c r="AI57" i="20"/>
  <c r="AJ57" i="20"/>
  <c r="AK57" i="20"/>
  <c r="AL57" i="20"/>
  <c r="AM57" i="20"/>
  <c r="AN57" i="20"/>
  <c r="AO57" i="20"/>
  <c r="AP57" i="20"/>
  <c r="AQ57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B58" i="20"/>
  <c r="AC58" i="20"/>
  <c r="AD58" i="20"/>
  <c r="AH58" i="20"/>
  <c r="AL58" i="20"/>
  <c r="AM58" i="20"/>
  <c r="AN58" i="20"/>
  <c r="AO58" i="20"/>
  <c r="AP58" i="20"/>
  <c r="AQ58" i="20"/>
  <c r="K59" i="20"/>
  <c r="L59" i="20"/>
  <c r="M59" i="20"/>
  <c r="N59" i="20"/>
  <c r="O59" i="20"/>
  <c r="P59" i="20"/>
  <c r="Q59" i="20"/>
  <c r="R59" i="20"/>
  <c r="S59" i="20"/>
  <c r="T59" i="20"/>
  <c r="U59" i="20"/>
  <c r="V59" i="20"/>
  <c r="W59" i="20"/>
  <c r="X59" i="20"/>
  <c r="Y59" i="20"/>
  <c r="Z59" i="20"/>
  <c r="AA59" i="20"/>
  <c r="AB59" i="20"/>
  <c r="AC59" i="20"/>
  <c r="AD59" i="20"/>
  <c r="AE59" i="20"/>
  <c r="AF59" i="20"/>
  <c r="AG59" i="20"/>
  <c r="AH59" i="20"/>
  <c r="AI59" i="20"/>
  <c r="AJ59" i="20"/>
  <c r="AK59" i="20"/>
  <c r="AL59" i="20"/>
  <c r="AM59" i="20"/>
  <c r="AN59" i="20"/>
  <c r="AO59" i="20"/>
  <c r="AP59" i="20"/>
  <c r="AQ59" i="20"/>
  <c r="J43" i="20"/>
  <c r="J59" i="20"/>
  <c r="J58" i="20"/>
  <c r="C58" i="20"/>
  <c r="J57" i="20"/>
  <c r="J56" i="20"/>
  <c r="C56" i="20"/>
  <c r="J55" i="20"/>
  <c r="J54" i="20"/>
  <c r="C54" i="20"/>
  <c r="J52" i="20"/>
  <c r="C51" i="20"/>
  <c r="J50" i="20"/>
  <c r="J49" i="20"/>
  <c r="C49" i="20"/>
  <c r="J48" i="20"/>
  <c r="J47" i="20"/>
  <c r="C47" i="20"/>
  <c r="J45" i="20"/>
  <c r="J44" i="20"/>
  <c r="C44" i="20"/>
  <c r="C42" i="20"/>
  <c r="J41" i="20"/>
  <c r="J40" i="20"/>
  <c r="C40" i="20"/>
  <c r="J39" i="20"/>
  <c r="J38" i="20"/>
  <c r="C38" i="20"/>
  <c r="J36" i="20"/>
  <c r="J35" i="20"/>
  <c r="C35" i="20"/>
  <c r="J34" i="20"/>
  <c r="J33" i="20"/>
  <c r="C33" i="20"/>
  <c r="J32" i="20"/>
  <c r="J31" i="20"/>
  <c r="C31" i="20"/>
  <c r="J28" i="20"/>
  <c r="J27" i="20"/>
  <c r="J26" i="20"/>
  <c r="J25" i="20"/>
  <c r="K25" i="7" l="1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L31" i="7"/>
  <c r="M31" i="7"/>
  <c r="O31" i="7"/>
  <c r="P31" i="7"/>
  <c r="Q31" i="7"/>
  <c r="R31" i="7"/>
  <c r="S31" i="7"/>
  <c r="T31" i="7"/>
  <c r="U31" i="7"/>
  <c r="Y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K40" i="7"/>
  <c r="L40" i="7"/>
  <c r="M40" i="7"/>
  <c r="N40" i="7"/>
  <c r="O40" i="7"/>
  <c r="P40" i="7"/>
  <c r="R40" i="7"/>
  <c r="S40" i="7"/>
  <c r="U40" i="7"/>
  <c r="V40" i="7"/>
  <c r="X40" i="7"/>
  <c r="Y40" i="7"/>
  <c r="Z40" i="7"/>
  <c r="AA40" i="7"/>
  <c r="AE40" i="7"/>
  <c r="AG40" i="7"/>
  <c r="AH40" i="7"/>
  <c r="AI40" i="7"/>
  <c r="AK40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Y42" i="7"/>
  <c r="AA42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G47" i="7"/>
  <c r="AI47" i="7"/>
  <c r="AJ47" i="7"/>
  <c r="AK47" i="7"/>
  <c r="AL47" i="7"/>
  <c r="AM47" i="7"/>
  <c r="AN47" i="7"/>
  <c r="AO47" i="7"/>
  <c r="AP47" i="7"/>
  <c r="AQ47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K56" i="7"/>
  <c r="L56" i="7"/>
  <c r="M56" i="7"/>
  <c r="N56" i="7"/>
  <c r="O56" i="7"/>
  <c r="P56" i="7"/>
  <c r="Q56" i="7"/>
  <c r="R56" i="7"/>
  <c r="S56" i="7"/>
  <c r="T56" i="7"/>
  <c r="U56" i="7"/>
  <c r="V56" i="7"/>
  <c r="Y56" i="7"/>
  <c r="Z56" i="7"/>
  <c r="AA56" i="7"/>
  <c r="AE56" i="7"/>
  <c r="AG56" i="7"/>
  <c r="AI56" i="7"/>
  <c r="AJ56" i="7"/>
  <c r="AK56" i="7"/>
  <c r="AL56" i="7"/>
  <c r="AM56" i="7"/>
  <c r="AN56" i="7"/>
  <c r="AO56" i="7"/>
  <c r="AP56" i="7"/>
  <c r="AQ56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L58" i="7"/>
  <c r="AM58" i="7"/>
  <c r="AN58" i="7"/>
  <c r="AO58" i="7"/>
  <c r="AP58" i="7"/>
  <c r="AQ58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J43" i="7"/>
  <c r="J59" i="7"/>
  <c r="J58" i="7"/>
  <c r="C58" i="7"/>
  <c r="J57" i="7"/>
  <c r="J56" i="7"/>
  <c r="C56" i="7"/>
  <c r="J55" i="7"/>
  <c r="J54" i="7"/>
  <c r="C54" i="7"/>
  <c r="J52" i="7"/>
  <c r="C51" i="7"/>
  <c r="J50" i="7"/>
  <c r="J49" i="7"/>
  <c r="C49" i="7"/>
  <c r="J48" i="7"/>
  <c r="J47" i="7"/>
  <c r="C47" i="7"/>
  <c r="J45" i="7"/>
  <c r="J44" i="7"/>
  <c r="C44" i="7"/>
  <c r="C42" i="7"/>
  <c r="J41" i="7"/>
  <c r="J40" i="7"/>
  <c r="C40" i="7"/>
  <c r="J39" i="7"/>
  <c r="J38" i="7"/>
  <c r="C38" i="7"/>
  <c r="J36" i="7"/>
  <c r="J35" i="7"/>
  <c r="C35" i="7"/>
  <c r="J34" i="7"/>
  <c r="J33" i="7"/>
  <c r="C33" i="7"/>
  <c r="J32" i="7"/>
  <c r="J31" i="7"/>
  <c r="C31" i="7"/>
  <c r="J28" i="7"/>
  <c r="J27" i="7"/>
  <c r="J26" i="7"/>
  <c r="J25" i="7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L31" i="8"/>
  <c r="M31" i="8"/>
  <c r="O31" i="8"/>
  <c r="P31" i="8"/>
  <c r="Q31" i="8"/>
  <c r="R31" i="8"/>
  <c r="S31" i="8"/>
  <c r="T31" i="8"/>
  <c r="U31" i="8"/>
  <c r="Y31" i="8"/>
  <c r="AA31" i="8"/>
  <c r="AE31" i="8"/>
  <c r="AF31" i="8"/>
  <c r="AG31" i="8"/>
  <c r="AI31" i="8"/>
  <c r="AJ31" i="8"/>
  <c r="AK31" i="8"/>
  <c r="AL31" i="8"/>
  <c r="AM31" i="8"/>
  <c r="AN31" i="8"/>
  <c r="AO31" i="8"/>
  <c r="AP31" i="8"/>
  <c r="AQ31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G35" i="8"/>
  <c r="AL35" i="8"/>
  <c r="AM35" i="8"/>
  <c r="AN35" i="8"/>
  <c r="AO35" i="8"/>
  <c r="AP35" i="8"/>
  <c r="AQ35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I38" i="8"/>
  <c r="AJ38" i="8"/>
  <c r="AK38" i="8"/>
  <c r="AL38" i="8"/>
  <c r="AM38" i="8"/>
  <c r="AN38" i="8"/>
  <c r="AO38" i="8"/>
  <c r="AP38" i="8"/>
  <c r="AQ38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K40" i="8"/>
  <c r="L40" i="8"/>
  <c r="M40" i="8"/>
  <c r="N40" i="8"/>
  <c r="O40" i="8"/>
  <c r="P40" i="8"/>
  <c r="R40" i="8"/>
  <c r="S40" i="8"/>
  <c r="U40" i="8"/>
  <c r="V40" i="8"/>
  <c r="AE40" i="8"/>
  <c r="AG40" i="8"/>
  <c r="AH40" i="8"/>
  <c r="AI40" i="8"/>
  <c r="AK40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Y42" i="8"/>
  <c r="AA42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E44" i="8"/>
  <c r="AF44" i="8"/>
  <c r="AG44" i="8"/>
  <c r="AH44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G47" i="8"/>
  <c r="AH47" i="8"/>
  <c r="AI47" i="8"/>
  <c r="AJ47" i="8"/>
  <c r="AK47" i="8"/>
  <c r="AL47" i="8"/>
  <c r="AM47" i="8"/>
  <c r="AN47" i="8"/>
  <c r="AO47" i="8"/>
  <c r="AP47" i="8"/>
  <c r="AQ47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L56" i="8"/>
  <c r="M56" i="8"/>
  <c r="O56" i="8"/>
  <c r="P56" i="8"/>
  <c r="R56" i="8"/>
  <c r="S56" i="8"/>
  <c r="U56" i="8"/>
  <c r="V56" i="8"/>
  <c r="X56" i="8"/>
  <c r="Y56" i="8"/>
  <c r="AA56" i="8"/>
  <c r="AE56" i="8"/>
  <c r="AG56" i="8"/>
  <c r="AH56" i="8"/>
  <c r="AI56" i="8"/>
  <c r="AJ56" i="8"/>
  <c r="AK56" i="8"/>
  <c r="AL56" i="8"/>
  <c r="AM56" i="8"/>
  <c r="AN56" i="8"/>
  <c r="AO56" i="8"/>
  <c r="AP56" i="8"/>
  <c r="AQ56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L58" i="8"/>
  <c r="AM58" i="8"/>
  <c r="AN58" i="8"/>
  <c r="AO58" i="8"/>
  <c r="AP58" i="8"/>
  <c r="AQ58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J43" i="8"/>
  <c r="J59" i="8"/>
  <c r="J58" i="8"/>
  <c r="C58" i="8"/>
  <c r="J57" i="8"/>
  <c r="J56" i="8"/>
  <c r="C56" i="8"/>
  <c r="J55" i="8"/>
  <c r="J54" i="8"/>
  <c r="C54" i="8"/>
  <c r="J52" i="8"/>
  <c r="C51" i="8"/>
  <c r="J50" i="8"/>
  <c r="J49" i="8"/>
  <c r="C49" i="8"/>
  <c r="J48" i="8"/>
  <c r="J47" i="8"/>
  <c r="C47" i="8"/>
  <c r="J45" i="8"/>
  <c r="J44" i="8"/>
  <c r="C44" i="8"/>
  <c r="C42" i="8"/>
  <c r="J41" i="8"/>
  <c r="J40" i="8"/>
  <c r="C40" i="8"/>
  <c r="J39" i="8"/>
  <c r="J38" i="8"/>
  <c r="C38" i="8"/>
  <c r="J36" i="8"/>
  <c r="J35" i="8"/>
  <c r="C35" i="8"/>
  <c r="J34" i="8"/>
  <c r="J33" i="8"/>
  <c r="C33" i="8"/>
  <c r="J32" i="8"/>
  <c r="J31" i="8"/>
  <c r="C31" i="8"/>
  <c r="J28" i="8"/>
  <c r="J27" i="8"/>
  <c r="J26" i="8"/>
  <c r="J25" i="8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L31" i="22"/>
  <c r="M31" i="22"/>
  <c r="O31" i="22"/>
  <c r="P31" i="22"/>
  <c r="Q31" i="22"/>
  <c r="R31" i="22"/>
  <c r="S31" i="22"/>
  <c r="T31" i="22"/>
  <c r="U31" i="22"/>
  <c r="Y31" i="22"/>
  <c r="AA31" i="22"/>
  <c r="AE31" i="22"/>
  <c r="AF31" i="22"/>
  <c r="AG31" i="22"/>
  <c r="AI31" i="22"/>
  <c r="AJ31" i="22"/>
  <c r="AK31" i="22"/>
  <c r="AL31" i="22"/>
  <c r="AM31" i="22"/>
  <c r="AN31" i="22"/>
  <c r="AO31" i="22"/>
  <c r="AP31" i="22"/>
  <c r="AQ31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G35" i="22"/>
  <c r="AL35" i="22"/>
  <c r="AM35" i="22"/>
  <c r="AN35" i="22"/>
  <c r="AO35" i="22"/>
  <c r="AP35" i="22"/>
  <c r="AQ35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I38" i="22"/>
  <c r="AJ38" i="22"/>
  <c r="AK38" i="22"/>
  <c r="AL38" i="22"/>
  <c r="AM38" i="22"/>
  <c r="AN38" i="22"/>
  <c r="AO38" i="22"/>
  <c r="AP38" i="22"/>
  <c r="AQ38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X40" i="22"/>
  <c r="Y40" i="22"/>
  <c r="AA40" i="22"/>
  <c r="AE40" i="22"/>
  <c r="AG40" i="22"/>
  <c r="AH40" i="22"/>
  <c r="AI40" i="22"/>
  <c r="AK40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Y42" i="22"/>
  <c r="AA42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E44" i="22"/>
  <c r="AF44" i="22"/>
  <c r="AG44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G47" i="22"/>
  <c r="AH47" i="22"/>
  <c r="AI47" i="22"/>
  <c r="AJ47" i="22"/>
  <c r="AK47" i="22"/>
  <c r="AL47" i="22"/>
  <c r="AM47" i="22"/>
  <c r="AN47" i="22"/>
  <c r="AO47" i="22"/>
  <c r="AP47" i="22"/>
  <c r="AQ47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K49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AI49" i="22"/>
  <c r="AJ49" i="22"/>
  <c r="AK49" i="22"/>
  <c r="AL49" i="22"/>
  <c r="AM49" i="22"/>
  <c r="AN49" i="22"/>
  <c r="AO49" i="22"/>
  <c r="AP49" i="22"/>
  <c r="AQ49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AI50" i="22"/>
  <c r="AJ50" i="22"/>
  <c r="AK50" i="22"/>
  <c r="AL50" i="22"/>
  <c r="AM50" i="22"/>
  <c r="AN50" i="22"/>
  <c r="AO50" i="22"/>
  <c r="AP50" i="22"/>
  <c r="AQ50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AH52" i="22"/>
  <c r="AI52" i="22"/>
  <c r="AJ52" i="22"/>
  <c r="AK52" i="22"/>
  <c r="AL52" i="22"/>
  <c r="AM52" i="22"/>
  <c r="AN52" i="22"/>
  <c r="AO52" i="22"/>
  <c r="AP52" i="22"/>
  <c r="AQ52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Y54" i="22"/>
  <c r="Z54" i="22"/>
  <c r="AA54" i="22"/>
  <c r="AE54" i="22"/>
  <c r="AF54" i="22"/>
  <c r="AG54" i="22"/>
  <c r="AH54" i="22"/>
  <c r="AI54" i="22"/>
  <c r="AJ54" i="22"/>
  <c r="AK54" i="22"/>
  <c r="AL54" i="22"/>
  <c r="AM54" i="22"/>
  <c r="AN54" i="22"/>
  <c r="AO54" i="22"/>
  <c r="AP54" i="22"/>
  <c r="AQ54" i="22"/>
  <c r="K55" i="22"/>
  <c r="L55" i="22"/>
  <c r="M55" i="22"/>
  <c r="N55" i="22"/>
  <c r="O55" i="22"/>
  <c r="P55" i="22"/>
  <c r="Q55" i="22"/>
  <c r="R55" i="22"/>
  <c r="S55" i="22"/>
  <c r="T55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Q55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E56" i="22"/>
  <c r="AF56" i="22"/>
  <c r="AG56" i="22"/>
  <c r="AI56" i="22"/>
  <c r="AJ56" i="22"/>
  <c r="AK56" i="22"/>
  <c r="AL56" i="22"/>
  <c r="AM56" i="22"/>
  <c r="AN56" i="22"/>
  <c r="AO56" i="22"/>
  <c r="AP56" i="22"/>
  <c r="AQ56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L58" i="22"/>
  <c r="AM58" i="22"/>
  <c r="AN58" i="22"/>
  <c r="AO58" i="22"/>
  <c r="AP58" i="22"/>
  <c r="AQ58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J43" i="22" l="1"/>
  <c r="J59" i="22"/>
  <c r="J58" i="22"/>
  <c r="C58" i="22"/>
  <c r="J57" i="22"/>
  <c r="J56" i="22"/>
  <c r="C56" i="22"/>
  <c r="J55" i="22"/>
  <c r="J54" i="22"/>
  <c r="C54" i="22"/>
  <c r="J52" i="22"/>
  <c r="C51" i="22"/>
  <c r="J50" i="22"/>
  <c r="J49" i="22"/>
  <c r="C49" i="22"/>
  <c r="J48" i="22"/>
  <c r="J47" i="22"/>
  <c r="C47" i="22"/>
  <c r="J45" i="22"/>
  <c r="J44" i="22"/>
  <c r="C44" i="22"/>
  <c r="C42" i="22"/>
  <c r="J41" i="22"/>
  <c r="J40" i="22"/>
  <c r="C40" i="22"/>
  <c r="J39" i="22"/>
  <c r="J38" i="22"/>
  <c r="C38" i="22"/>
  <c r="J36" i="22"/>
  <c r="J35" i="22"/>
  <c r="C35" i="22"/>
  <c r="J34" i="22"/>
  <c r="J33" i="22"/>
  <c r="C33" i="22"/>
  <c r="J32" i="22"/>
  <c r="J31" i="22"/>
  <c r="C31" i="22"/>
  <c r="J28" i="22"/>
  <c r="J27" i="22"/>
  <c r="J26" i="22"/>
  <c r="J25" i="22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L31" i="9"/>
  <c r="M31" i="9"/>
  <c r="O31" i="9"/>
  <c r="P31" i="9"/>
  <c r="Q31" i="9"/>
  <c r="R31" i="9"/>
  <c r="S31" i="9"/>
  <c r="T31" i="9"/>
  <c r="U31" i="9"/>
  <c r="Y31" i="9"/>
  <c r="AA31" i="9"/>
  <c r="AE31" i="9"/>
  <c r="AF31" i="9"/>
  <c r="AG31" i="9"/>
  <c r="AI31" i="9"/>
  <c r="AJ31" i="9"/>
  <c r="AK31" i="9"/>
  <c r="AL31" i="9"/>
  <c r="AM31" i="9"/>
  <c r="AN31" i="9"/>
  <c r="AO31" i="9"/>
  <c r="AP31" i="9"/>
  <c r="AQ31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K35" i="9"/>
  <c r="L35" i="9"/>
  <c r="M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G35" i="9"/>
  <c r="AL35" i="9"/>
  <c r="AM35" i="9"/>
  <c r="AN35" i="9"/>
  <c r="AO35" i="9"/>
  <c r="AP35" i="9"/>
  <c r="AQ35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L38" i="9"/>
  <c r="M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I38" i="9"/>
  <c r="AJ38" i="9"/>
  <c r="AK38" i="9"/>
  <c r="AL38" i="9"/>
  <c r="AM38" i="9"/>
  <c r="AN38" i="9"/>
  <c r="AO38" i="9"/>
  <c r="AP38" i="9"/>
  <c r="AQ38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K40" i="9"/>
  <c r="L40" i="9"/>
  <c r="M40" i="9"/>
  <c r="N40" i="9"/>
  <c r="O40" i="9"/>
  <c r="P40" i="9"/>
  <c r="Q40" i="9"/>
  <c r="R40" i="9"/>
  <c r="S40" i="9"/>
  <c r="U40" i="9"/>
  <c r="V40" i="9"/>
  <c r="X40" i="9"/>
  <c r="Y40" i="9"/>
  <c r="AA40" i="9"/>
  <c r="AE40" i="9"/>
  <c r="AG40" i="9"/>
  <c r="AH40" i="9"/>
  <c r="AI40" i="9"/>
  <c r="AJ40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A42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E44" i="9"/>
  <c r="AF44" i="9"/>
  <c r="AG44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G47" i="9"/>
  <c r="AH47" i="9"/>
  <c r="AI47" i="9"/>
  <c r="AJ47" i="9"/>
  <c r="AK47" i="9"/>
  <c r="AL47" i="9"/>
  <c r="AM47" i="9"/>
  <c r="AN47" i="9"/>
  <c r="AO47" i="9"/>
  <c r="AP47" i="9"/>
  <c r="AQ47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K56" i="9"/>
  <c r="L56" i="9"/>
  <c r="M56" i="9"/>
  <c r="N56" i="9"/>
  <c r="O56" i="9"/>
  <c r="P56" i="9"/>
  <c r="Q56" i="9"/>
  <c r="R56" i="9"/>
  <c r="S56" i="9"/>
  <c r="T56" i="9"/>
  <c r="U56" i="9"/>
  <c r="V56" i="9"/>
  <c r="Y56" i="9"/>
  <c r="Z56" i="9"/>
  <c r="AA56" i="9"/>
  <c r="AE56" i="9"/>
  <c r="AG56" i="9"/>
  <c r="AI56" i="9"/>
  <c r="AJ56" i="9"/>
  <c r="AK56" i="9"/>
  <c r="AL56" i="9"/>
  <c r="AM56" i="9"/>
  <c r="AN56" i="9"/>
  <c r="AO56" i="9"/>
  <c r="AP56" i="9"/>
  <c r="AQ56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L58" i="9"/>
  <c r="M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L58" i="9"/>
  <c r="AM58" i="9"/>
  <c r="AN58" i="9"/>
  <c r="AO58" i="9"/>
  <c r="AP58" i="9"/>
  <c r="AQ58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J43" i="9"/>
  <c r="J59" i="9" l="1"/>
  <c r="J58" i="9"/>
  <c r="C58" i="9"/>
  <c r="J57" i="9"/>
  <c r="J56" i="9"/>
  <c r="C56" i="9"/>
  <c r="J55" i="9"/>
  <c r="J54" i="9"/>
  <c r="C54" i="9"/>
  <c r="J52" i="9"/>
  <c r="C51" i="9"/>
  <c r="J50" i="9"/>
  <c r="J49" i="9"/>
  <c r="C49" i="9"/>
  <c r="J48" i="9"/>
  <c r="J47" i="9"/>
  <c r="C47" i="9"/>
  <c r="J45" i="9"/>
  <c r="J44" i="9"/>
  <c r="C44" i="9"/>
  <c r="C42" i="9"/>
  <c r="J41" i="9"/>
  <c r="J40" i="9"/>
  <c r="C40" i="9"/>
  <c r="J39" i="9"/>
  <c r="J38" i="9"/>
  <c r="C38" i="9"/>
  <c r="J36" i="9"/>
  <c r="J35" i="9"/>
  <c r="C35" i="9"/>
  <c r="J34" i="9"/>
  <c r="J33" i="9"/>
  <c r="C33" i="9"/>
  <c r="J32" i="9"/>
  <c r="J31" i="9"/>
  <c r="C31" i="9"/>
  <c r="J28" i="9"/>
  <c r="J27" i="9"/>
  <c r="J26" i="9"/>
  <c r="J25" i="9"/>
  <c r="M31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L31" i="10"/>
  <c r="O31" i="10"/>
  <c r="P31" i="10"/>
  <c r="Q31" i="10"/>
  <c r="R31" i="10"/>
  <c r="S31" i="10"/>
  <c r="T31" i="10"/>
  <c r="U31" i="10"/>
  <c r="Y31" i="10"/>
  <c r="Z31" i="10"/>
  <c r="AA31" i="10"/>
  <c r="AE31" i="10"/>
  <c r="AF31" i="10"/>
  <c r="AG31" i="10"/>
  <c r="AI31" i="10"/>
  <c r="AJ31" i="10"/>
  <c r="AK31" i="10"/>
  <c r="AL31" i="10"/>
  <c r="AM31" i="10"/>
  <c r="AN31" i="10"/>
  <c r="AO31" i="10"/>
  <c r="AP31" i="10"/>
  <c r="AQ31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G35" i="10"/>
  <c r="AH35" i="10"/>
  <c r="AL35" i="10"/>
  <c r="AM35" i="10"/>
  <c r="AN35" i="10"/>
  <c r="AO35" i="10"/>
  <c r="AP35" i="10"/>
  <c r="AQ35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X40" i="10"/>
  <c r="Y40" i="10"/>
  <c r="Z40" i="10"/>
  <c r="AA40" i="10"/>
  <c r="AE40" i="10"/>
  <c r="AG40" i="10"/>
  <c r="AH40" i="10"/>
  <c r="AI40" i="10"/>
  <c r="AK40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Y42" i="10"/>
  <c r="Z42" i="10"/>
  <c r="AA42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E44" i="10"/>
  <c r="AF44" i="10"/>
  <c r="AG44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G47" i="10"/>
  <c r="AH47" i="10"/>
  <c r="AI47" i="10"/>
  <c r="AJ47" i="10"/>
  <c r="AK47" i="10"/>
  <c r="AL47" i="10"/>
  <c r="AM47" i="10"/>
  <c r="AN47" i="10"/>
  <c r="AO47" i="10"/>
  <c r="AP47" i="10"/>
  <c r="AQ47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E56" i="10"/>
  <c r="AG56" i="10"/>
  <c r="AH56" i="10"/>
  <c r="AI56" i="10"/>
  <c r="AJ56" i="10"/>
  <c r="AK56" i="10"/>
  <c r="AL56" i="10"/>
  <c r="AM56" i="10"/>
  <c r="AN56" i="10"/>
  <c r="AO56" i="10"/>
  <c r="AP56" i="10"/>
  <c r="AQ56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L58" i="10"/>
  <c r="AM58" i="10"/>
  <c r="AN58" i="10"/>
  <c r="AO58" i="10"/>
  <c r="AP58" i="10"/>
  <c r="AQ58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J43" i="10"/>
  <c r="J59" i="10"/>
  <c r="J58" i="10"/>
  <c r="C58" i="10"/>
  <c r="J57" i="10"/>
  <c r="J56" i="10"/>
  <c r="C56" i="10"/>
  <c r="J55" i="10"/>
  <c r="J54" i="10"/>
  <c r="C54" i="10"/>
  <c r="J52" i="10"/>
  <c r="C51" i="10"/>
  <c r="J50" i="10"/>
  <c r="J49" i="10"/>
  <c r="C49" i="10"/>
  <c r="J48" i="10"/>
  <c r="J47" i="10"/>
  <c r="C47" i="10"/>
  <c r="J45" i="10"/>
  <c r="J44" i="10"/>
  <c r="C44" i="10"/>
  <c r="C42" i="10"/>
  <c r="J41" i="10"/>
  <c r="J40" i="10"/>
  <c r="C40" i="10"/>
  <c r="J39" i="10"/>
  <c r="J38" i="10"/>
  <c r="C38" i="10"/>
  <c r="J36" i="10"/>
  <c r="J35" i="10"/>
  <c r="C35" i="10"/>
  <c r="J34" i="10"/>
  <c r="J33" i="10"/>
  <c r="C33" i="10"/>
  <c r="J32" i="10"/>
  <c r="J31" i="10"/>
  <c r="C31" i="10"/>
  <c r="J28" i="10"/>
  <c r="J27" i="10"/>
  <c r="J26" i="10"/>
  <c r="J25" i="10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L31" i="11"/>
  <c r="M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E31" i="11"/>
  <c r="AF31" i="11"/>
  <c r="AG31" i="11"/>
  <c r="AI31" i="11"/>
  <c r="AJ31" i="11"/>
  <c r="AK31" i="11"/>
  <c r="AL31" i="11"/>
  <c r="AM31" i="11"/>
  <c r="AN31" i="11"/>
  <c r="AO31" i="11"/>
  <c r="AP31" i="11"/>
  <c r="AQ31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G35" i="11"/>
  <c r="AH35" i="11"/>
  <c r="AL35" i="11"/>
  <c r="AM35" i="11"/>
  <c r="AN35" i="11"/>
  <c r="AO35" i="11"/>
  <c r="AP35" i="11"/>
  <c r="AQ35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AA40" i="11"/>
  <c r="AE40" i="11"/>
  <c r="AG40" i="11"/>
  <c r="AH40" i="11"/>
  <c r="AI40" i="11"/>
  <c r="AK40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Y42" i="11"/>
  <c r="AA42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E44" i="11"/>
  <c r="AF44" i="11"/>
  <c r="AG44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G47" i="11"/>
  <c r="AH47" i="11"/>
  <c r="AI47" i="11"/>
  <c r="AJ47" i="11"/>
  <c r="AK47" i="11"/>
  <c r="AL47" i="11"/>
  <c r="AM47" i="11"/>
  <c r="AN47" i="11"/>
  <c r="AO47" i="11"/>
  <c r="AP47" i="11"/>
  <c r="AQ47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E56" i="11"/>
  <c r="AG56" i="11"/>
  <c r="AH56" i="11"/>
  <c r="AI56" i="11"/>
  <c r="AJ56" i="11"/>
  <c r="AK56" i="11"/>
  <c r="AL56" i="11"/>
  <c r="AM56" i="11"/>
  <c r="AN56" i="11"/>
  <c r="AO56" i="11"/>
  <c r="AP56" i="11"/>
  <c r="AQ56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H58" i="11"/>
  <c r="AL58" i="11"/>
  <c r="AM58" i="11"/>
  <c r="AN58" i="11"/>
  <c r="AO58" i="11"/>
  <c r="AP58" i="11"/>
  <c r="AQ58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AL59" i="11"/>
  <c r="AM59" i="11"/>
  <c r="AN59" i="11"/>
  <c r="AO59" i="11"/>
  <c r="AP59" i="11"/>
  <c r="AQ59" i="11"/>
  <c r="J43" i="11"/>
  <c r="J59" i="11"/>
  <c r="J58" i="11"/>
  <c r="C58" i="11"/>
  <c r="J57" i="11"/>
  <c r="J56" i="11"/>
  <c r="C56" i="11"/>
  <c r="J55" i="11"/>
  <c r="J54" i="11"/>
  <c r="C54" i="11"/>
  <c r="J52" i="11"/>
  <c r="C51" i="11"/>
  <c r="J50" i="11"/>
  <c r="J49" i="11"/>
  <c r="C49" i="11"/>
  <c r="J48" i="11"/>
  <c r="J47" i="11"/>
  <c r="C47" i="11"/>
  <c r="J45" i="11"/>
  <c r="J44" i="11"/>
  <c r="C44" i="11"/>
  <c r="C42" i="11"/>
  <c r="J41" i="11"/>
  <c r="J40" i="11"/>
  <c r="C40" i="11"/>
  <c r="J39" i="11"/>
  <c r="J38" i="11"/>
  <c r="C38" i="11"/>
  <c r="J36" i="11"/>
  <c r="J35" i="11"/>
  <c r="C35" i="11"/>
  <c r="J34" i="11"/>
  <c r="J33" i="11"/>
  <c r="C33" i="11"/>
  <c r="J32" i="11"/>
  <c r="J31" i="11"/>
  <c r="C31" i="11"/>
  <c r="J28" i="11"/>
  <c r="J27" i="11"/>
  <c r="J26" i="11"/>
  <c r="J25" i="11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J43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L31" i="12"/>
  <c r="M31" i="12"/>
  <c r="O31" i="12"/>
  <c r="P31" i="12"/>
  <c r="Q31" i="12"/>
  <c r="R31" i="12"/>
  <c r="S31" i="12"/>
  <c r="T31" i="12"/>
  <c r="U31" i="12"/>
  <c r="Y31" i="12"/>
  <c r="AA31" i="12"/>
  <c r="AE31" i="12"/>
  <c r="AF31" i="12"/>
  <c r="AG31" i="12"/>
  <c r="AI31" i="12"/>
  <c r="AJ31" i="12"/>
  <c r="AK31" i="12"/>
  <c r="AL31" i="12"/>
  <c r="AM31" i="12"/>
  <c r="AN31" i="12"/>
  <c r="AO31" i="12"/>
  <c r="AP31" i="12"/>
  <c r="AQ31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G35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X40" i="12"/>
  <c r="Y40" i="12"/>
  <c r="AA40" i="12"/>
  <c r="AE40" i="12"/>
  <c r="AG40" i="12"/>
  <c r="AH40" i="12"/>
  <c r="AI40" i="12"/>
  <c r="AK40" i="12"/>
  <c r="AL40" i="12"/>
  <c r="AM40" i="12"/>
  <c r="AN40" i="12"/>
  <c r="AO40" i="12"/>
  <c r="AP40" i="12"/>
  <c r="AQ40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Y42" i="12"/>
  <c r="AA42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E44" i="12"/>
  <c r="AF44" i="12"/>
  <c r="AG44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G47" i="12"/>
  <c r="AH47" i="12"/>
  <c r="AI47" i="12"/>
  <c r="AJ47" i="12"/>
  <c r="AK47" i="12"/>
  <c r="AL47" i="12"/>
  <c r="AM47" i="12"/>
  <c r="AN47" i="12"/>
  <c r="AO47" i="12"/>
  <c r="AP47" i="12"/>
  <c r="AQ47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K56" i="12"/>
  <c r="L56" i="12"/>
  <c r="M56" i="12"/>
  <c r="N56" i="12"/>
  <c r="O56" i="12"/>
  <c r="P56" i="12"/>
  <c r="Q56" i="12"/>
  <c r="R56" i="12"/>
  <c r="S56" i="12"/>
  <c r="T56" i="12"/>
  <c r="U56" i="12"/>
  <c r="Y56" i="12"/>
  <c r="Z56" i="12"/>
  <c r="AA56" i="12"/>
  <c r="AE56" i="12"/>
  <c r="AG56" i="12"/>
  <c r="AH56" i="12"/>
  <c r="AI56" i="12"/>
  <c r="AJ56" i="12"/>
  <c r="AK56" i="12"/>
  <c r="AL56" i="12"/>
  <c r="AM56" i="12"/>
  <c r="AN56" i="12"/>
  <c r="AO56" i="12"/>
  <c r="AP56" i="12"/>
  <c r="AQ56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J59" i="12"/>
  <c r="J58" i="12"/>
  <c r="C58" i="12"/>
  <c r="J57" i="12"/>
  <c r="J56" i="12"/>
  <c r="C56" i="12"/>
  <c r="J55" i="12"/>
  <c r="J54" i="12"/>
  <c r="C54" i="12"/>
  <c r="J52" i="12"/>
  <c r="C51" i="12"/>
  <c r="J50" i="12"/>
  <c r="J49" i="12"/>
  <c r="C49" i="12"/>
  <c r="J48" i="12"/>
  <c r="J47" i="12"/>
  <c r="C47" i="12"/>
  <c r="J45" i="12"/>
  <c r="J44" i="12"/>
  <c r="C44" i="12"/>
  <c r="C42" i="12"/>
  <c r="J41" i="12"/>
  <c r="J40" i="12"/>
  <c r="C40" i="12"/>
  <c r="J39" i="12"/>
  <c r="J38" i="12"/>
  <c r="C38" i="12"/>
  <c r="J36" i="12"/>
  <c r="J35" i="12"/>
  <c r="C35" i="12"/>
  <c r="J34" i="12"/>
  <c r="J33" i="12"/>
  <c r="C33" i="12"/>
  <c r="J32" i="12"/>
  <c r="J31" i="12"/>
  <c r="C31" i="12"/>
  <c r="J28" i="12"/>
  <c r="J27" i="12"/>
  <c r="J26" i="12"/>
  <c r="J25" i="12"/>
  <c r="AI25" i="13"/>
  <c r="AJ25" i="13"/>
  <c r="AK25" i="13"/>
  <c r="AL25" i="13"/>
  <c r="AM25" i="13"/>
  <c r="AN25" i="13"/>
  <c r="AO25" i="13"/>
  <c r="AP25" i="13"/>
  <c r="AQ25" i="13"/>
  <c r="AI26" i="13"/>
  <c r="AJ26" i="13"/>
  <c r="AK26" i="13"/>
  <c r="AL26" i="13"/>
  <c r="AM26" i="13"/>
  <c r="AN26" i="13"/>
  <c r="AO26" i="13"/>
  <c r="AP26" i="13"/>
  <c r="AQ26" i="13"/>
  <c r="AI27" i="13"/>
  <c r="AJ27" i="13"/>
  <c r="AK27" i="13"/>
  <c r="AL27" i="13"/>
  <c r="AM27" i="13"/>
  <c r="AN27" i="13"/>
  <c r="AO27" i="13"/>
  <c r="AP27" i="13"/>
  <c r="AQ27" i="13"/>
  <c r="AI28" i="13"/>
  <c r="AJ28" i="13"/>
  <c r="AK28" i="13"/>
  <c r="AL28" i="13"/>
  <c r="AM28" i="13"/>
  <c r="AN28" i="13"/>
  <c r="AO28" i="13"/>
  <c r="AP28" i="13"/>
  <c r="AQ28" i="13"/>
  <c r="AI31" i="13"/>
  <c r="AJ31" i="13"/>
  <c r="AK31" i="13"/>
  <c r="AL31" i="13"/>
  <c r="AM31" i="13"/>
  <c r="AN31" i="13"/>
  <c r="AO31" i="13"/>
  <c r="AP31" i="13"/>
  <c r="AQ31" i="13"/>
  <c r="AI32" i="13"/>
  <c r="AJ32" i="13"/>
  <c r="AK32" i="13"/>
  <c r="AL32" i="13"/>
  <c r="AM32" i="13"/>
  <c r="AN32" i="13"/>
  <c r="AO32" i="13"/>
  <c r="AP32" i="13"/>
  <c r="AQ32" i="13"/>
  <c r="AI33" i="13"/>
  <c r="AJ33" i="13"/>
  <c r="AK33" i="13"/>
  <c r="AL33" i="13"/>
  <c r="AM33" i="13"/>
  <c r="AN33" i="13"/>
  <c r="AO33" i="13"/>
  <c r="AP33" i="13"/>
  <c r="AQ33" i="13"/>
  <c r="AI34" i="13"/>
  <c r="AJ34" i="13"/>
  <c r="AK34" i="13"/>
  <c r="AL34" i="13"/>
  <c r="AM34" i="13"/>
  <c r="AN34" i="13"/>
  <c r="AO34" i="13"/>
  <c r="AP34" i="13"/>
  <c r="AQ34" i="13"/>
  <c r="AL35" i="13"/>
  <c r="AM35" i="13"/>
  <c r="AN35" i="13"/>
  <c r="AO35" i="13"/>
  <c r="AP35" i="13"/>
  <c r="AQ35" i="13"/>
  <c r="AI36" i="13"/>
  <c r="AJ36" i="13"/>
  <c r="AK36" i="13"/>
  <c r="AL36" i="13"/>
  <c r="AM36" i="13"/>
  <c r="AN36" i="13"/>
  <c r="AO36" i="13"/>
  <c r="AP36" i="13"/>
  <c r="AQ36" i="13"/>
  <c r="AI38" i="13"/>
  <c r="AJ38" i="13"/>
  <c r="AK38" i="13"/>
  <c r="AL38" i="13"/>
  <c r="AM38" i="13"/>
  <c r="AN38" i="13"/>
  <c r="AO38" i="13"/>
  <c r="AP38" i="13"/>
  <c r="AQ38" i="13"/>
  <c r="AI39" i="13"/>
  <c r="AJ39" i="13"/>
  <c r="AK39" i="13"/>
  <c r="AL39" i="13"/>
  <c r="AM39" i="13"/>
  <c r="AN39" i="13"/>
  <c r="AO39" i="13"/>
  <c r="AP39" i="13"/>
  <c r="AQ39" i="13"/>
  <c r="AI41" i="13"/>
  <c r="AJ41" i="13"/>
  <c r="AK41" i="13"/>
  <c r="AL41" i="13"/>
  <c r="AM41" i="13"/>
  <c r="AN41" i="13"/>
  <c r="AO41" i="13"/>
  <c r="AP41" i="13"/>
  <c r="AQ41" i="13"/>
  <c r="AI43" i="13"/>
  <c r="AJ43" i="13"/>
  <c r="AK43" i="13"/>
  <c r="AL43" i="13"/>
  <c r="AM43" i="13"/>
  <c r="AN43" i="13"/>
  <c r="AO43" i="13"/>
  <c r="AP43" i="13"/>
  <c r="AQ43" i="13"/>
  <c r="AI45" i="13"/>
  <c r="AJ45" i="13"/>
  <c r="AK45" i="13"/>
  <c r="AL45" i="13"/>
  <c r="AM45" i="13"/>
  <c r="AN45" i="13"/>
  <c r="AO45" i="13"/>
  <c r="AP45" i="13"/>
  <c r="AQ45" i="13"/>
  <c r="AI47" i="13"/>
  <c r="AJ47" i="13"/>
  <c r="AK47" i="13"/>
  <c r="AL47" i="13"/>
  <c r="AM47" i="13"/>
  <c r="AN47" i="13"/>
  <c r="AO47" i="13"/>
  <c r="AP47" i="13"/>
  <c r="AQ47" i="13"/>
  <c r="AI48" i="13"/>
  <c r="AJ48" i="13"/>
  <c r="AK48" i="13"/>
  <c r="AL48" i="13"/>
  <c r="AM48" i="13"/>
  <c r="AN48" i="13"/>
  <c r="AO48" i="13"/>
  <c r="AP48" i="13"/>
  <c r="AQ48" i="13"/>
  <c r="AI49" i="13"/>
  <c r="AJ49" i="13"/>
  <c r="AK49" i="13"/>
  <c r="AL49" i="13"/>
  <c r="AM49" i="13"/>
  <c r="AN49" i="13"/>
  <c r="AO49" i="13"/>
  <c r="AP49" i="13"/>
  <c r="AQ49" i="13"/>
  <c r="AI50" i="13"/>
  <c r="AJ50" i="13"/>
  <c r="AK50" i="13"/>
  <c r="AL50" i="13"/>
  <c r="AM50" i="13"/>
  <c r="AN50" i="13"/>
  <c r="AO50" i="13"/>
  <c r="AP50" i="13"/>
  <c r="AQ50" i="13"/>
  <c r="AI52" i="13"/>
  <c r="AJ52" i="13"/>
  <c r="AK52" i="13"/>
  <c r="AL52" i="13"/>
  <c r="AM52" i="13"/>
  <c r="AN52" i="13"/>
  <c r="AO52" i="13"/>
  <c r="AP52" i="13"/>
  <c r="AQ52" i="13"/>
  <c r="AI54" i="13"/>
  <c r="AJ54" i="13"/>
  <c r="AK54" i="13"/>
  <c r="AL54" i="13"/>
  <c r="AM54" i="13"/>
  <c r="AN54" i="13"/>
  <c r="AO54" i="13"/>
  <c r="AP54" i="13"/>
  <c r="AQ54" i="13"/>
  <c r="AI55" i="13"/>
  <c r="AJ55" i="13"/>
  <c r="AK55" i="13"/>
  <c r="AL55" i="13"/>
  <c r="AM55" i="13"/>
  <c r="AN55" i="13"/>
  <c r="AO55" i="13"/>
  <c r="AP55" i="13"/>
  <c r="AQ55" i="13"/>
  <c r="AI56" i="13"/>
  <c r="AJ56" i="13"/>
  <c r="AK56" i="13"/>
  <c r="AL56" i="13"/>
  <c r="AM56" i="13"/>
  <c r="AN56" i="13"/>
  <c r="AO56" i="13"/>
  <c r="AP56" i="13"/>
  <c r="AQ56" i="13"/>
  <c r="AI57" i="13"/>
  <c r="AJ57" i="13"/>
  <c r="AK57" i="13"/>
  <c r="AL57" i="13"/>
  <c r="AM57" i="13"/>
  <c r="AN57" i="13"/>
  <c r="AO57" i="13"/>
  <c r="AP57" i="13"/>
  <c r="AQ57" i="13"/>
  <c r="AL58" i="13"/>
  <c r="AM58" i="13"/>
  <c r="AN58" i="13"/>
  <c r="AO58" i="13"/>
  <c r="AP58" i="13"/>
  <c r="AQ58" i="13"/>
  <c r="AI59" i="13"/>
  <c r="AJ59" i="13"/>
  <c r="AK59" i="13"/>
  <c r="AL59" i="13"/>
  <c r="AM59" i="13"/>
  <c r="AN59" i="13"/>
  <c r="AO59" i="13"/>
  <c r="AP59" i="13"/>
  <c r="AQ59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D26" i="13"/>
  <c r="AE26" i="13"/>
  <c r="AF26" i="13"/>
  <c r="AG26" i="13"/>
  <c r="AH26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D27" i="13"/>
  <c r="AE27" i="13"/>
  <c r="AF27" i="13"/>
  <c r="AG27" i="13"/>
  <c r="AH27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D28" i="13"/>
  <c r="AE28" i="13"/>
  <c r="AF28" i="13"/>
  <c r="AG28" i="13"/>
  <c r="AH28" i="13"/>
  <c r="K31" i="13"/>
  <c r="L31" i="13"/>
  <c r="M31" i="13"/>
  <c r="O31" i="13"/>
  <c r="P31" i="13"/>
  <c r="Q31" i="13"/>
  <c r="R31" i="13"/>
  <c r="S31" i="13"/>
  <c r="T31" i="13"/>
  <c r="U31" i="13"/>
  <c r="V31" i="13"/>
  <c r="Y31" i="13"/>
  <c r="AA31" i="13"/>
  <c r="AE31" i="13"/>
  <c r="AF31" i="13"/>
  <c r="AG31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D32" i="13"/>
  <c r="AE32" i="13"/>
  <c r="AF32" i="13"/>
  <c r="AG32" i="13"/>
  <c r="AH32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E33" i="13"/>
  <c r="AF33" i="13"/>
  <c r="AG33" i="13"/>
  <c r="AH33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D34" i="13"/>
  <c r="AE34" i="13"/>
  <c r="AF34" i="13"/>
  <c r="AG34" i="13"/>
  <c r="AH34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D35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D36" i="13"/>
  <c r="AE36" i="13"/>
  <c r="AF36" i="13"/>
  <c r="AG36" i="13"/>
  <c r="AH36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D38" i="13"/>
  <c r="AE38" i="13"/>
  <c r="AF38" i="13"/>
  <c r="AG38" i="13"/>
  <c r="AH38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D39" i="13"/>
  <c r="AE39" i="13"/>
  <c r="AF39" i="13"/>
  <c r="AG39" i="13"/>
  <c r="AH39" i="13"/>
  <c r="K40" i="13"/>
  <c r="L40" i="13"/>
  <c r="M40" i="13"/>
  <c r="N40" i="13"/>
  <c r="O40" i="13"/>
  <c r="P40" i="13"/>
  <c r="Q40" i="13"/>
  <c r="R40" i="13"/>
  <c r="S40" i="13"/>
  <c r="T40" i="13"/>
  <c r="U40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D41" i="13"/>
  <c r="AE41" i="13"/>
  <c r="AF41" i="13"/>
  <c r="AG41" i="13"/>
  <c r="AH41" i="13"/>
  <c r="L42" i="13"/>
  <c r="M42" i="13"/>
  <c r="O42" i="13"/>
  <c r="P42" i="13"/>
  <c r="R42" i="13"/>
  <c r="U42" i="13"/>
  <c r="V42" i="13"/>
  <c r="Y42" i="13"/>
  <c r="Z42" i="13"/>
  <c r="AA42" i="13"/>
  <c r="AG42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D43" i="13"/>
  <c r="AE43" i="13"/>
  <c r="AF43" i="13"/>
  <c r="AG43" i="13"/>
  <c r="AH43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E44" i="13"/>
  <c r="AF44" i="13"/>
  <c r="AG44" i="13"/>
  <c r="AH44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D45" i="13"/>
  <c r="AE45" i="13"/>
  <c r="AF45" i="13"/>
  <c r="AG45" i="13"/>
  <c r="AH45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D47" i="13"/>
  <c r="AH47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D48" i="13"/>
  <c r="AE48" i="13"/>
  <c r="AF48" i="13"/>
  <c r="AG48" i="13"/>
  <c r="AH48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D49" i="13"/>
  <c r="AE49" i="13"/>
  <c r="AF49" i="13"/>
  <c r="AG49" i="13"/>
  <c r="AH49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D50" i="13"/>
  <c r="AE50" i="13"/>
  <c r="AF50" i="13"/>
  <c r="AG50" i="13"/>
  <c r="AH50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D52" i="13"/>
  <c r="AE52" i="13"/>
  <c r="AF52" i="13"/>
  <c r="AG52" i="13"/>
  <c r="AH52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E54" i="13"/>
  <c r="AF54" i="13"/>
  <c r="AG54" i="13"/>
  <c r="AH54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D55" i="13"/>
  <c r="AE55" i="13"/>
  <c r="AF55" i="13"/>
  <c r="AG55" i="13"/>
  <c r="AH55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H56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D57" i="13"/>
  <c r="AE57" i="13"/>
  <c r="AF57" i="13"/>
  <c r="AG57" i="13"/>
  <c r="AH57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D58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D59" i="13"/>
  <c r="AE59" i="13"/>
  <c r="AF59" i="13"/>
  <c r="AG59" i="13"/>
  <c r="AH59" i="13"/>
  <c r="J43" i="13"/>
  <c r="J42" i="13"/>
  <c r="J59" i="13"/>
  <c r="J58" i="13"/>
  <c r="C58" i="13"/>
  <c r="J57" i="13"/>
  <c r="J56" i="13"/>
  <c r="C56" i="13"/>
  <c r="J55" i="13"/>
  <c r="J54" i="13"/>
  <c r="C54" i="13"/>
  <c r="J52" i="13"/>
  <c r="C51" i="13"/>
  <c r="J50" i="13"/>
  <c r="J49" i="13"/>
  <c r="C49" i="13"/>
  <c r="J48" i="13"/>
  <c r="J47" i="13"/>
  <c r="C47" i="13"/>
  <c r="J45" i="13"/>
  <c r="J44" i="13"/>
  <c r="C44" i="13"/>
  <c r="C42" i="13"/>
  <c r="J41" i="13"/>
  <c r="J40" i="13"/>
  <c r="C40" i="13"/>
  <c r="J39" i="13"/>
  <c r="J38" i="13"/>
  <c r="C38" i="13"/>
  <c r="J36" i="13"/>
  <c r="J35" i="13"/>
  <c r="C35" i="13"/>
  <c r="J34" i="13"/>
  <c r="J33" i="13"/>
  <c r="C33" i="13"/>
  <c r="J32" i="13"/>
  <c r="J31" i="13"/>
  <c r="C31" i="13"/>
  <c r="J28" i="13"/>
  <c r="J27" i="13"/>
  <c r="J26" i="13"/>
  <c r="J25" i="13"/>
  <c r="K25" i="21" l="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K25" i="21"/>
  <c r="AL25" i="21"/>
  <c r="AM25" i="21"/>
  <c r="AN25" i="21"/>
  <c r="AO25" i="21"/>
  <c r="AP25" i="21"/>
  <c r="AQ25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K26" i="21"/>
  <c r="AL26" i="21"/>
  <c r="AM26" i="21"/>
  <c r="AN26" i="21"/>
  <c r="AO26" i="21"/>
  <c r="AP26" i="21"/>
  <c r="AQ26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K27" i="21"/>
  <c r="AL27" i="21"/>
  <c r="AM27" i="21"/>
  <c r="AN27" i="21"/>
  <c r="AO27" i="21"/>
  <c r="AP27" i="21"/>
  <c r="AQ27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K28" i="21"/>
  <c r="AL28" i="21"/>
  <c r="AM28" i="21"/>
  <c r="AN28" i="21"/>
  <c r="AO28" i="21"/>
  <c r="AP28" i="21"/>
  <c r="AQ28" i="21"/>
  <c r="K31" i="21"/>
  <c r="L31" i="21"/>
  <c r="M31" i="21"/>
  <c r="N31" i="21"/>
  <c r="O31" i="21"/>
  <c r="P31" i="21"/>
  <c r="Q31" i="21"/>
  <c r="R31" i="21"/>
  <c r="S31" i="21"/>
  <c r="T31" i="21"/>
  <c r="U31" i="21"/>
  <c r="Y31" i="21"/>
  <c r="AA31" i="21"/>
  <c r="AE31" i="21"/>
  <c r="AF31" i="21"/>
  <c r="AG31" i="21"/>
  <c r="K32" i="21"/>
  <c r="L32" i="21"/>
  <c r="M32" i="21"/>
  <c r="N32" i="21"/>
  <c r="O32" i="21"/>
  <c r="P32" i="21"/>
  <c r="Q32" i="21"/>
  <c r="R32" i="21"/>
  <c r="S32" i="21"/>
  <c r="T32" i="21"/>
  <c r="U32" i="21"/>
  <c r="Y32" i="21"/>
  <c r="AA32" i="21"/>
  <c r="AE32" i="21"/>
  <c r="AF32" i="21"/>
  <c r="AG32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E33" i="21"/>
  <c r="AF33" i="21"/>
  <c r="AG33" i="21"/>
  <c r="AH33" i="21"/>
  <c r="AI33" i="21"/>
  <c r="AK33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E34" i="21"/>
  <c r="AF34" i="21"/>
  <c r="AG34" i="21"/>
  <c r="AH34" i="21"/>
  <c r="AI34" i="21"/>
  <c r="AK34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G35" i="21"/>
  <c r="AH35" i="21"/>
  <c r="AL35" i="21"/>
  <c r="AM35" i="21"/>
  <c r="AN35" i="21"/>
  <c r="AO35" i="21"/>
  <c r="AP35" i="21"/>
  <c r="AQ35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G36" i="21"/>
  <c r="AH36" i="21"/>
  <c r="AL36" i="21"/>
  <c r="AM36" i="21"/>
  <c r="AN36" i="21"/>
  <c r="AO36" i="21"/>
  <c r="AP36" i="21"/>
  <c r="AQ36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L38" i="21"/>
  <c r="AM38" i="21"/>
  <c r="AN38" i="21"/>
  <c r="AO38" i="21"/>
  <c r="AP38" i="21"/>
  <c r="AQ38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L39" i="21"/>
  <c r="AM39" i="21"/>
  <c r="AN39" i="21"/>
  <c r="AO39" i="21"/>
  <c r="AP39" i="21"/>
  <c r="AQ39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K40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AH41" i="21"/>
  <c r="AI41" i="21"/>
  <c r="AK41" i="21"/>
  <c r="Y42" i="21"/>
  <c r="AA42" i="21"/>
  <c r="Y43" i="21"/>
  <c r="AA43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E44" i="21"/>
  <c r="AF44" i="21"/>
  <c r="AG44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E45" i="21"/>
  <c r="AF45" i="21"/>
  <c r="AG45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G47" i="21"/>
  <c r="AH47" i="21"/>
  <c r="AL47" i="21"/>
  <c r="AM47" i="21"/>
  <c r="AN47" i="21"/>
  <c r="AO47" i="21"/>
  <c r="AP47" i="21"/>
  <c r="AQ47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G48" i="21"/>
  <c r="AH48" i="21"/>
  <c r="AL48" i="21"/>
  <c r="AM48" i="21"/>
  <c r="AN48" i="21"/>
  <c r="AO48" i="21"/>
  <c r="AP48" i="21"/>
  <c r="AQ48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AI49" i="21"/>
  <c r="AK49" i="21"/>
  <c r="AL49" i="21"/>
  <c r="AM49" i="21"/>
  <c r="AN49" i="21"/>
  <c r="AO49" i="21"/>
  <c r="AP49" i="21"/>
  <c r="AQ49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AI50" i="21"/>
  <c r="AK50" i="21"/>
  <c r="AL50" i="21"/>
  <c r="AM50" i="21"/>
  <c r="AN50" i="21"/>
  <c r="AO50" i="21"/>
  <c r="AP50" i="21"/>
  <c r="AQ50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AI52" i="21"/>
  <c r="AK52" i="21"/>
  <c r="AL52" i="21"/>
  <c r="AM52" i="21"/>
  <c r="AN52" i="21"/>
  <c r="AO52" i="21"/>
  <c r="AP52" i="21"/>
  <c r="AQ52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E54" i="21"/>
  <c r="AF54" i="21"/>
  <c r="AG54" i="21"/>
  <c r="AH54" i="21"/>
  <c r="AI54" i="21"/>
  <c r="AK54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E55" i="21"/>
  <c r="AF55" i="21"/>
  <c r="AG55" i="21"/>
  <c r="AH55" i="21"/>
  <c r="AI55" i="21"/>
  <c r="AK55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Y56" i="21"/>
  <c r="Z56" i="21"/>
  <c r="AA56" i="21"/>
  <c r="AE56" i="21"/>
  <c r="AG56" i="21"/>
  <c r="AH56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Y57" i="21"/>
  <c r="Z57" i="21"/>
  <c r="AA57" i="21"/>
  <c r="AE57" i="21"/>
  <c r="AG57" i="21"/>
  <c r="AH57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H58" i="21"/>
  <c r="AL58" i="21"/>
  <c r="AM58" i="21"/>
  <c r="AN58" i="21"/>
  <c r="AO58" i="21"/>
  <c r="AP58" i="21"/>
  <c r="AQ58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H59" i="21"/>
  <c r="AL59" i="21"/>
  <c r="AM59" i="21"/>
  <c r="AN59" i="21"/>
  <c r="AO59" i="21"/>
  <c r="AP59" i="21"/>
  <c r="AQ59" i="21"/>
  <c r="J59" i="21"/>
  <c r="J58" i="21"/>
  <c r="C58" i="21"/>
  <c r="J57" i="21"/>
  <c r="J56" i="21"/>
  <c r="C56" i="21"/>
  <c r="J55" i="21"/>
  <c r="J54" i="21"/>
  <c r="C54" i="21"/>
  <c r="J52" i="21"/>
  <c r="C51" i="21"/>
  <c r="J50" i="21"/>
  <c r="J49" i="21"/>
  <c r="C49" i="21"/>
  <c r="J48" i="21"/>
  <c r="J47" i="21"/>
  <c r="C47" i="21"/>
  <c r="J45" i="21"/>
  <c r="J44" i="21"/>
  <c r="C44" i="21"/>
  <c r="C42" i="21"/>
  <c r="J41" i="21"/>
  <c r="J40" i="21"/>
  <c r="C40" i="21"/>
  <c r="J39" i="21"/>
  <c r="J38" i="21"/>
  <c r="C38" i="21"/>
  <c r="J36" i="21"/>
  <c r="J35" i="21"/>
  <c r="C35" i="21"/>
  <c r="J34" i="21"/>
  <c r="J33" i="21"/>
  <c r="C33" i="21"/>
  <c r="J32" i="21"/>
  <c r="J31" i="21"/>
  <c r="C31" i="21"/>
  <c r="J28" i="21"/>
  <c r="J27" i="21"/>
  <c r="J26" i="21"/>
  <c r="J25" i="21"/>
  <c r="Y31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L31" i="14"/>
  <c r="M31" i="14"/>
  <c r="O31" i="14"/>
  <c r="P31" i="14"/>
  <c r="Q31" i="14"/>
  <c r="R31" i="14"/>
  <c r="S31" i="14"/>
  <c r="T31" i="14"/>
  <c r="U31" i="14"/>
  <c r="AA31" i="14"/>
  <c r="AE31" i="14"/>
  <c r="AF31" i="14"/>
  <c r="AG31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E33" i="14"/>
  <c r="AF33" i="14"/>
  <c r="AG33" i="14"/>
  <c r="AH33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H35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X40" i="14"/>
  <c r="Y40" i="14"/>
  <c r="Z40" i="14"/>
  <c r="AA40" i="14"/>
  <c r="AE40" i="14"/>
  <c r="AF40" i="14"/>
  <c r="AG40" i="14"/>
  <c r="AH40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E44" i="14"/>
  <c r="AF44" i="14"/>
  <c r="AG44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G47" i="14"/>
  <c r="AH47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E54" i="14"/>
  <c r="AF54" i="14"/>
  <c r="AG54" i="14"/>
  <c r="AH54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Y56" i="14"/>
  <c r="Z56" i="14"/>
  <c r="AA56" i="14"/>
  <c r="AE56" i="14"/>
  <c r="AG56" i="14"/>
  <c r="AH56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H58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J59" i="14"/>
  <c r="J58" i="14"/>
  <c r="C58" i="14"/>
  <c r="J57" i="14"/>
  <c r="J56" i="14"/>
  <c r="C56" i="14"/>
  <c r="J55" i="14"/>
  <c r="J54" i="14"/>
  <c r="C54" i="14"/>
  <c r="J52" i="14"/>
  <c r="C51" i="14"/>
  <c r="J50" i="14"/>
  <c r="J49" i="14"/>
  <c r="C49" i="14"/>
  <c r="J48" i="14"/>
  <c r="J47" i="14"/>
  <c r="C47" i="14"/>
  <c r="J45" i="14"/>
  <c r="J44" i="14"/>
  <c r="C44" i="14"/>
  <c r="J43" i="14"/>
  <c r="C42" i="14"/>
  <c r="J41" i="14"/>
  <c r="J40" i="14"/>
  <c r="C40" i="14"/>
  <c r="J39" i="14"/>
  <c r="J38" i="14"/>
  <c r="C38" i="14"/>
  <c r="J36" i="14"/>
  <c r="J35" i="14"/>
  <c r="C35" i="14"/>
  <c r="J34" i="14"/>
  <c r="J33" i="14"/>
  <c r="C33" i="14"/>
  <c r="J32" i="14"/>
  <c r="J31" i="14"/>
  <c r="C31" i="14"/>
  <c r="J28" i="14"/>
  <c r="J27" i="14"/>
  <c r="J26" i="14"/>
  <c r="J25" i="14"/>
  <c r="K25" i="15" l="1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L31" i="15"/>
  <c r="M31" i="15"/>
  <c r="O31" i="15"/>
  <c r="P31" i="15"/>
  <c r="Q31" i="15"/>
  <c r="R31" i="15"/>
  <c r="S31" i="15"/>
  <c r="T31" i="15"/>
  <c r="U31" i="15"/>
  <c r="Y31" i="15"/>
  <c r="AA31" i="15"/>
  <c r="AE31" i="15"/>
  <c r="AF31" i="15"/>
  <c r="AG31" i="15"/>
  <c r="AI31" i="15"/>
  <c r="AJ31" i="15"/>
  <c r="AK31" i="15"/>
  <c r="AL31" i="15"/>
  <c r="AM31" i="15"/>
  <c r="AN31" i="15"/>
  <c r="AO31" i="15"/>
  <c r="AP31" i="15"/>
  <c r="AQ31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E33" i="15"/>
  <c r="AF33" i="15"/>
  <c r="AG33" i="15"/>
  <c r="AH33" i="15"/>
  <c r="AI33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G35" i="15"/>
  <c r="AH35" i="15"/>
  <c r="AL35" i="15"/>
  <c r="AM35" i="15"/>
  <c r="AN35" i="15"/>
  <c r="AO35" i="15"/>
  <c r="AP35" i="15"/>
  <c r="AQ35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Y42" i="15"/>
  <c r="AA42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E44" i="15"/>
  <c r="AF44" i="15"/>
  <c r="AG44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G47" i="15"/>
  <c r="AH47" i="15"/>
  <c r="AL47" i="15"/>
  <c r="AM47" i="15"/>
  <c r="AN47" i="15"/>
  <c r="AO47" i="15"/>
  <c r="AP47" i="15"/>
  <c r="AQ47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Y56" i="15"/>
  <c r="Z56" i="15"/>
  <c r="AA56" i="15"/>
  <c r="AE56" i="15"/>
  <c r="AG56" i="15"/>
  <c r="AH56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P58" i="15"/>
  <c r="AQ58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J59" i="15"/>
  <c r="J58" i="15"/>
  <c r="C58" i="15"/>
  <c r="J57" i="15"/>
  <c r="J56" i="15"/>
  <c r="C56" i="15"/>
  <c r="J55" i="15"/>
  <c r="J54" i="15"/>
  <c r="C54" i="15"/>
  <c r="J52" i="15"/>
  <c r="C51" i="15"/>
  <c r="J50" i="15"/>
  <c r="J49" i="15"/>
  <c r="C49" i="15"/>
  <c r="J48" i="15"/>
  <c r="J47" i="15"/>
  <c r="C47" i="15"/>
  <c r="J45" i="15"/>
  <c r="J44" i="15"/>
  <c r="C44" i="15"/>
  <c r="J43" i="15"/>
  <c r="C42" i="15"/>
  <c r="J41" i="15"/>
  <c r="J40" i="15"/>
  <c r="C40" i="15"/>
  <c r="J39" i="15"/>
  <c r="J38" i="15"/>
  <c r="C38" i="15"/>
  <c r="J36" i="15"/>
  <c r="J35" i="15"/>
  <c r="C35" i="15"/>
  <c r="J34" i="15"/>
  <c r="J33" i="15"/>
  <c r="C33" i="15"/>
  <c r="J32" i="15"/>
  <c r="J31" i="15"/>
  <c r="C31" i="15"/>
  <c r="J28" i="15"/>
  <c r="J27" i="15"/>
  <c r="J26" i="15"/>
  <c r="J25" i="15"/>
  <c r="Y42" i="16"/>
  <c r="Z42" i="16"/>
  <c r="AA42" i="16"/>
  <c r="Y42" i="17"/>
  <c r="AA42" i="17"/>
  <c r="AH32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L31" i="5"/>
  <c r="M31" i="5"/>
  <c r="O31" i="5"/>
  <c r="P31" i="5"/>
  <c r="Q31" i="5"/>
  <c r="R31" i="5"/>
  <c r="S31" i="5"/>
  <c r="T31" i="5"/>
  <c r="U31" i="5"/>
  <c r="Y31" i="5"/>
  <c r="AA31" i="5"/>
  <c r="AE31" i="5"/>
  <c r="AF31" i="5"/>
  <c r="AG31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E33" i="5"/>
  <c r="AF33" i="5"/>
  <c r="AG33" i="5"/>
  <c r="AH33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G35" i="5"/>
  <c r="AH35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K40" i="5"/>
  <c r="L40" i="5"/>
  <c r="M40" i="5"/>
  <c r="N40" i="5"/>
  <c r="O40" i="5"/>
  <c r="P40" i="5"/>
  <c r="Q40" i="5"/>
  <c r="R40" i="5"/>
  <c r="S40" i="5"/>
  <c r="T40" i="5"/>
  <c r="U40" i="5"/>
  <c r="Y40" i="5"/>
  <c r="Z40" i="5"/>
  <c r="AA40" i="5"/>
  <c r="AE40" i="5"/>
  <c r="AG40" i="5"/>
  <c r="AH40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Y42" i="5"/>
  <c r="AA42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E44" i="5"/>
  <c r="AF44" i="5"/>
  <c r="AG44" i="5"/>
  <c r="AH44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G47" i="5"/>
  <c r="AH47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E54" i="5"/>
  <c r="AF54" i="5"/>
  <c r="AG54" i="5"/>
  <c r="AH54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E56" i="5"/>
  <c r="AF56" i="5"/>
  <c r="AG56" i="5"/>
  <c r="AH56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H58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J59" i="5"/>
  <c r="J58" i="5"/>
  <c r="J57" i="5"/>
  <c r="J56" i="5"/>
  <c r="J55" i="5"/>
  <c r="J54" i="5"/>
  <c r="J52" i="5"/>
  <c r="J50" i="5"/>
  <c r="J49" i="5"/>
  <c r="J48" i="5"/>
  <c r="J47" i="5"/>
  <c r="J45" i="5"/>
  <c r="J44" i="5"/>
  <c r="J43" i="5"/>
  <c r="J41" i="5"/>
  <c r="J40" i="5"/>
  <c r="J39" i="5"/>
  <c r="J38" i="5"/>
  <c r="J36" i="5"/>
  <c r="J35" i="5"/>
  <c r="J34" i="5"/>
  <c r="J33" i="5"/>
  <c r="J32" i="5"/>
  <c r="J31" i="5"/>
  <c r="J28" i="5"/>
  <c r="J27" i="5"/>
  <c r="J26" i="5"/>
  <c r="J25" i="5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L31" i="4"/>
  <c r="M31" i="4"/>
  <c r="O31" i="4"/>
  <c r="P31" i="4"/>
  <c r="Q31" i="4"/>
  <c r="R31" i="4"/>
  <c r="S31" i="4"/>
  <c r="T31" i="4"/>
  <c r="U31" i="4"/>
  <c r="Y31" i="4"/>
  <c r="AA31" i="4"/>
  <c r="AE31" i="4"/>
  <c r="AF31" i="4"/>
  <c r="AG31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E33" i="4"/>
  <c r="AF33" i="4"/>
  <c r="AG33" i="4"/>
  <c r="AH33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K35" i="4"/>
  <c r="L35" i="4"/>
  <c r="M35" i="4"/>
  <c r="N35" i="4"/>
  <c r="O35" i="4"/>
  <c r="P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G35" i="4"/>
  <c r="AH35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K40" i="4"/>
  <c r="L40" i="4"/>
  <c r="M40" i="4"/>
  <c r="N40" i="4"/>
  <c r="O40" i="4"/>
  <c r="P40" i="4"/>
  <c r="Q40" i="4"/>
  <c r="R40" i="4"/>
  <c r="S40" i="4"/>
  <c r="T40" i="4"/>
  <c r="U40" i="4"/>
  <c r="AE40" i="4"/>
  <c r="AG40" i="4"/>
  <c r="AH40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Y42" i="4"/>
  <c r="AA42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E44" i="4"/>
  <c r="AF44" i="4"/>
  <c r="AG44" i="4"/>
  <c r="AH44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G47" i="4"/>
  <c r="AH47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E54" i="4"/>
  <c r="AF54" i="4"/>
  <c r="AG54" i="4"/>
  <c r="AH54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E56" i="4"/>
  <c r="AF56" i="4"/>
  <c r="AG56" i="4"/>
  <c r="AH56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K58" i="4"/>
  <c r="L58" i="4"/>
  <c r="M58" i="4"/>
  <c r="N58" i="4"/>
  <c r="O58" i="4"/>
  <c r="P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H58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J59" i="4"/>
  <c r="J58" i="4"/>
  <c r="J57" i="4"/>
  <c r="J56" i="4"/>
  <c r="J55" i="4"/>
  <c r="J54" i="4"/>
  <c r="J52" i="4"/>
  <c r="J50" i="4"/>
  <c r="J49" i="4"/>
  <c r="J48" i="4"/>
  <c r="J47" i="4"/>
  <c r="J45" i="4"/>
  <c r="J44" i="4"/>
  <c r="J43" i="4"/>
  <c r="J41" i="4"/>
  <c r="J40" i="4"/>
  <c r="J39" i="4"/>
  <c r="J38" i="4"/>
  <c r="J36" i="4"/>
  <c r="J35" i="4"/>
  <c r="J34" i="4"/>
  <c r="J33" i="4"/>
  <c r="J32" i="4"/>
  <c r="J31" i="4"/>
  <c r="J28" i="4"/>
  <c r="J27" i="4"/>
  <c r="J26" i="4"/>
  <c r="J25" i="4"/>
  <c r="L31" i="3"/>
  <c r="M31" i="3"/>
  <c r="O31" i="3"/>
  <c r="P31" i="3"/>
  <c r="Q31" i="3"/>
  <c r="R31" i="3"/>
  <c r="S31" i="3"/>
  <c r="T31" i="3"/>
  <c r="U31" i="3"/>
  <c r="Y31" i="3"/>
  <c r="AA31" i="3"/>
  <c r="AE31" i="3"/>
  <c r="AF31" i="3"/>
  <c r="AG31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E33" i="3"/>
  <c r="AF33" i="3"/>
  <c r="AG33" i="3"/>
  <c r="AH33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G35" i="3"/>
  <c r="AH35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K40" i="3"/>
  <c r="L40" i="3"/>
  <c r="M40" i="3"/>
  <c r="N40" i="3"/>
  <c r="O40" i="3"/>
  <c r="P40" i="3"/>
  <c r="Q40" i="3"/>
  <c r="R40" i="3"/>
  <c r="S40" i="3"/>
  <c r="T40" i="3"/>
  <c r="U40" i="3"/>
  <c r="AA40" i="3"/>
  <c r="AE40" i="3"/>
  <c r="AG40" i="3"/>
  <c r="AH40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Y42" i="3"/>
  <c r="AA42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E44" i="3"/>
  <c r="AF44" i="3"/>
  <c r="AG44" i="3"/>
  <c r="AH44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G47" i="3"/>
  <c r="AH47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E54" i="3"/>
  <c r="AF54" i="3"/>
  <c r="AG54" i="3"/>
  <c r="AH54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E56" i="3"/>
  <c r="AF56" i="3"/>
  <c r="AG56" i="3"/>
  <c r="AH56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J59" i="3"/>
  <c r="J58" i="3"/>
  <c r="C58" i="3"/>
  <c r="J57" i="3"/>
  <c r="J56" i="3"/>
  <c r="C56" i="3"/>
  <c r="J55" i="3"/>
  <c r="J54" i="3"/>
  <c r="C54" i="3"/>
  <c r="J52" i="3"/>
  <c r="C51" i="3"/>
  <c r="J50" i="3"/>
  <c r="J49" i="3"/>
  <c r="C49" i="3"/>
  <c r="J48" i="3"/>
  <c r="J47" i="3"/>
  <c r="C47" i="3"/>
  <c r="J45" i="3"/>
  <c r="J44" i="3"/>
  <c r="C44" i="3"/>
  <c r="J43" i="3"/>
  <c r="C42" i="3"/>
  <c r="J41" i="3"/>
  <c r="J40" i="3"/>
  <c r="C40" i="3"/>
  <c r="J39" i="3"/>
  <c r="J38" i="3"/>
  <c r="C38" i="3"/>
  <c r="J36" i="3"/>
  <c r="J35" i="3"/>
  <c r="C35" i="3"/>
  <c r="J34" i="3"/>
  <c r="J33" i="3"/>
  <c r="C33" i="3"/>
  <c r="J32" i="3"/>
  <c r="J31" i="3"/>
  <c r="C31" i="3"/>
  <c r="J28" i="3"/>
  <c r="J27" i="3"/>
  <c r="J26" i="3"/>
  <c r="J25" i="3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AH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C58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AH56" i="16"/>
  <c r="AG56" i="16"/>
  <c r="AE56" i="16"/>
  <c r="AA56" i="16"/>
  <c r="Z56" i="16"/>
  <c r="Y56" i="16"/>
  <c r="X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C56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AH54" i="16"/>
  <c r="AG54" i="16"/>
  <c r="AF54" i="16"/>
  <c r="AE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C54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C51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C49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AH47" i="16"/>
  <c r="AG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C47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AG44" i="16"/>
  <c r="AF44" i="16"/>
  <c r="AE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C44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C42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AH40" i="16"/>
  <c r="AG40" i="16"/>
  <c r="AA40" i="16"/>
  <c r="Y40" i="16"/>
  <c r="X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C40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C38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AH35" i="16"/>
  <c r="AG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C35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AH33" i="16"/>
  <c r="AG33" i="16"/>
  <c r="AF33" i="16"/>
  <c r="AE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C33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AG31" i="16"/>
  <c r="AF31" i="16"/>
  <c r="AE31" i="16"/>
  <c r="AA31" i="16"/>
  <c r="Y31" i="16"/>
  <c r="U31" i="16"/>
  <c r="T31" i="16"/>
  <c r="S31" i="16"/>
  <c r="R31" i="16"/>
  <c r="Q31" i="16"/>
  <c r="P31" i="16"/>
  <c r="O31" i="16"/>
  <c r="M31" i="16"/>
  <c r="L31" i="16"/>
  <c r="J31" i="16"/>
  <c r="C31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AH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C58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AH56" i="17"/>
  <c r="AG56" i="17"/>
  <c r="AE56" i="17"/>
  <c r="AA56" i="17"/>
  <c r="Z56" i="17"/>
  <c r="Y56" i="17"/>
  <c r="X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C56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AH54" i="17"/>
  <c r="AG54" i="17"/>
  <c r="AF54" i="17"/>
  <c r="AE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C54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C51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C49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AH47" i="17"/>
  <c r="AG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C47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AG44" i="17"/>
  <c r="AF44" i="17"/>
  <c r="AE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C44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C42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AH40" i="17"/>
  <c r="AG40" i="17"/>
  <c r="AA40" i="17"/>
  <c r="Y40" i="17"/>
  <c r="X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C40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C38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AH35" i="17"/>
  <c r="AG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C35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AH33" i="17"/>
  <c r="AG33" i="17"/>
  <c r="AF33" i="17"/>
  <c r="AE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C33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AG31" i="17"/>
  <c r="AF31" i="17"/>
  <c r="AE31" i="17"/>
  <c r="AA31" i="17"/>
  <c r="Y31" i="17"/>
  <c r="U31" i="17"/>
  <c r="T31" i="17"/>
  <c r="S31" i="17"/>
  <c r="R31" i="17"/>
  <c r="Q31" i="17"/>
  <c r="P31" i="17"/>
  <c r="O31" i="17"/>
  <c r="M31" i="17"/>
  <c r="L31" i="17"/>
  <c r="J31" i="17"/>
  <c r="C31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AE31" i="2"/>
  <c r="AF31" i="2"/>
  <c r="AG31" i="2"/>
  <c r="AB32" i="2"/>
  <c r="AC32" i="2"/>
  <c r="AD32" i="2"/>
  <c r="AE32" i="2"/>
  <c r="AF32" i="2"/>
  <c r="AG32" i="2"/>
  <c r="AH32" i="2"/>
  <c r="AE33" i="2"/>
  <c r="AF33" i="2"/>
  <c r="AG33" i="2"/>
  <c r="AH33" i="2"/>
  <c r="AB34" i="2"/>
  <c r="AC34" i="2"/>
  <c r="AD34" i="2"/>
  <c r="AE34" i="2"/>
  <c r="AF34" i="2"/>
  <c r="AG34" i="2"/>
  <c r="AH34" i="2"/>
  <c r="AB35" i="2"/>
  <c r="AC35" i="2"/>
  <c r="AD35" i="2"/>
  <c r="AE35" i="2"/>
  <c r="AG35" i="2"/>
  <c r="AH35" i="2"/>
  <c r="AB36" i="2"/>
  <c r="AC36" i="2"/>
  <c r="AD36" i="2"/>
  <c r="AE36" i="2"/>
  <c r="AF36" i="2"/>
  <c r="AG36" i="2"/>
  <c r="AH36" i="2"/>
  <c r="AB38" i="2"/>
  <c r="AC38" i="2"/>
  <c r="AD38" i="2"/>
  <c r="AE38" i="2"/>
  <c r="AF38" i="2"/>
  <c r="AG38" i="2"/>
  <c r="AH38" i="2"/>
  <c r="AB39" i="2"/>
  <c r="AC39" i="2"/>
  <c r="AD39" i="2"/>
  <c r="AE39" i="2"/>
  <c r="AF39" i="2"/>
  <c r="AG39" i="2"/>
  <c r="AH39" i="2"/>
  <c r="AG40" i="2"/>
  <c r="AH40" i="2"/>
  <c r="AB41" i="2"/>
  <c r="AC41" i="2"/>
  <c r="AD41" i="2"/>
  <c r="AE41" i="2"/>
  <c r="AF41" i="2"/>
  <c r="AG41" i="2"/>
  <c r="AH41" i="2"/>
  <c r="AE42" i="2"/>
  <c r="AG42" i="2"/>
  <c r="AB43" i="2"/>
  <c r="AC43" i="2"/>
  <c r="AD43" i="2"/>
  <c r="AE43" i="2"/>
  <c r="AF43" i="2"/>
  <c r="AG43" i="2"/>
  <c r="AH43" i="2"/>
  <c r="AE44" i="2"/>
  <c r="AF44" i="2"/>
  <c r="AG44" i="2"/>
  <c r="AB45" i="2"/>
  <c r="AC45" i="2"/>
  <c r="AD45" i="2"/>
  <c r="AE45" i="2"/>
  <c r="AF45" i="2"/>
  <c r="AG45" i="2"/>
  <c r="AH45" i="2"/>
  <c r="AB47" i="2"/>
  <c r="AC47" i="2"/>
  <c r="AD47" i="2"/>
  <c r="AE47" i="2"/>
  <c r="AG47" i="2"/>
  <c r="AH47" i="2"/>
  <c r="AB48" i="2"/>
  <c r="AC48" i="2"/>
  <c r="AD48" i="2"/>
  <c r="AE48" i="2"/>
  <c r="AF48" i="2"/>
  <c r="AG48" i="2"/>
  <c r="AH48" i="2"/>
  <c r="AB49" i="2"/>
  <c r="AC49" i="2"/>
  <c r="AD49" i="2"/>
  <c r="AE49" i="2"/>
  <c r="AF49" i="2"/>
  <c r="AG49" i="2"/>
  <c r="AH49" i="2"/>
  <c r="AB50" i="2"/>
  <c r="AC50" i="2"/>
  <c r="AD50" i="2"/>
  <c r="AE50" i="2"/>
  <c r="AF50" i="2"/>
  <c r="AG50" i="2"/>
  <c r="AH50" i="2"/>
  <c r="AB52" i="2"/>
  <c r="AC52" i="2"/>
  <c r="AD52" i="2"/>
  <c r="AE52" i="2"/>
  <c r="AF52" i="2"/>
  <c r="AG52" i="2"/>
  <c r="AH52" i="2"/>
  <c r="AB54" i="2"/>
  <c r="AE54" i="2"/>
  <c r="AF54" i="2"/>
  <c r="AG54" i="2"/>
  <c r="AH54" i="2"/>
  <c r="AB55" i="2"/>
  <c r="AC55" i="2"/>
  <c r="AD55" i="2"/>
  <c r="AE55" i="2"/>
  <c r="AF55" i="2"/>
  <c r="AG55" i="2"/>
  <c r="AH55" i="2"/>
  <c r="AE56" i="2"/>
  <c r="AF56" i="2"/>
  <c r="AG56" i="2"/>
  <c r="AH56" i="2"/>
  <c r="AB57" i="2"/>
  <c r="AC57" i="2"/>
  <c r="AD57" i="2"/>
  <c r="AE57" i="2"/>
  <c r="AF57" i="2"/>
  <c r="AG57" i="2"/>
  <c r="AH57" i="2"/>
  <c r="AB58" i="2"/>
  <c r="AC58" i="2"/>
  <c r="AD58" i="2"/>
  <c r="AH58" i="2"/>
  <c r="AB59" i="2"/>
  <c r="AC59" i="2"/>
  <c r="AD59" i="2"/>
  <c r="AE59" i="2"/>
  <c r="AF59" i="2"/>
  <c r="AG59" i="2"/>
  <c r="AH59" i="2"/>
  <c r="C58" i="5"/>
  <c r="C56" i="5"/>
  <c r="C54" i="5"/>
  <c r="C51" i="5"/>
  <c r="C49" i="5"/>
  <c r="C47" i="5"/>
  <c r="C44" i="5"/>
  <c r="C42" i="5"/>
  <c r="C40" i="5"/>
  <c r="C38" i="5"/>
  <c r="C35" i="5"/>
  <c r="C33" i="5"/>
  <c r="C31" i="5"/>
  <c r="C58" i="4"/>
  <c r="C56" i="4"/>
  <c r="C54" i="4"/>
  <c r="C51" i="4"/>
  <c r="C49" i="4"/>
  <c r="C47" i="4"/>
  <c r="C44" i="4"/>
  <c r="C42" i="4"/>
  <c r="C40" i="4"/>
  <c r="C38" i="4"/>
  <c r="C35" i="4"/>
  <c r="C33" i="4"/>
  <c r="C31" i="4"/>
  <c r="C51" i="2" l="1"/>
  <c r="C49" i="2"/>
  <c r="C47" i="2"/>
  <c r="C44" i="2"/>
  <c r="C42" i="2"/>
  <c r="C40" i="2"/>
  <c r="C38" i="2"/>
  <c r="C58" i="2" l="1"/>
  <c r="C56" i="2"/>
  <c r="C54" i="2"/>
  <c r="C35" i="2"/>
  <c r="C33" i="2"/>
  <c r="C31" i="2"/>
  <c r="AI25" i="2" l="1"/>
  <c r="AJ25" i="2"/>
  <c r="AK25" i="2"/>
  <c r="AL25" i="2"/>
  <c r="AM25" i="2"/>
  <c r="AN25" i="2"/>
  <c r="AO25" i="2"/>
  <c r="AP25" i="2"/>
  <c r="AQ25" i="2"/>
  <c r="AI26" i="2"/>
  <c r="AJ26" i="2"/>
  <c r="AK26" i="2"/>
  <c r="AL26" i="2"/>
  <c r="AM26" i="2"/>
  <c r="AN26" i="2"/>
  <c r="AO26" i="2"/>
  <c r="AP26" i="2"/>
  <c r="AQ26" i="2"/>
  <c r="AI27" i="2"/>
  <c r="AJ27" i="2"/>
  <c r="AK27" i="2"/>
  <c r="AL27" i="2"/>
  <c r="AM27" i="2"/>
  <c r="AN27" i="2"/>
  <c r="AO27" i="2"/>
  <c r="AP27" i="2"/>
  <c r="AQ27" i="2"/>
  <c r="AI28" i="2"/>
  <c r="AJ28" i="2"/>
  <c r="AK28" i="2"/>
  <c r="AL28" i="2"/>
  <c r="AM28" i="2"/>
  <c r="AN28" i="2"/>
  <c r="AO28" i="2"/>
  <c r="AP28" i="2"/>
  <c r="AQ28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J59" i="2"/>
  <c r="J58" i="2"/>
  <c r="J57" i="2"/>
  <c r="J56" i="2"/>
  <c r="J55" i="2"/>
  <c r="J54" i="2"/>
  <c r="J52" i="2"/>
  <c r="J50" i="2"/>
  <c r="J49" i="2"/>
  <c r="J48" i="2"/>
  <c r="J47" i="2"/>
  <c r="J45" i="2"/>
  <c r="J44" i="2"/>
  <c r="J43" i="2"/>
  <c r="J42" i="2"/>
  <c r="J41" i="2"/>
  <c r="J40" i="2"/>
  <c r="J39" i="2"/>
  <c r="J38" i="2"/>
  <c r="J36" i="2"/>
  <c r="J35" i="2"/>
  <c r="J34" i="2"/>
  <c r="J33" i="2"/>
  <c r="J31" i="2"/>
  <c r="J32" i="2"/>
  <c r="J28" i="2" l="1"/>
  <c r="J27" i="2"/>
  <c r="J26" i="2"/>
  <c r="J25" i="2"/>
  <c r="S18" i="2" l="1"/>
  <c r="M18" i="2"/>
  <c r="L18" i="2"/>
  <c r="O18" i="2" s="1"/>
  <c r="L6" i="5" l="1"/>
  <c r="L6" i="4"/>
  <c r="L6" i="3"/>
  <c r="AG5" i="5" l="1"/>
  <c r="X5" i="5"/>
  <c r="T5" i="5"/>
  <c r="R5" i="5"/>
  <c r="L5" i="5"/>
  <c r="AG5" i="4"/>
  <c r="X5" i="4"/>
  <c r="T5" i="4"/>
  <c r="R5" i="4"/>
  <c r="L5" i="4"/>
  <c r="AG5" i="3"/>
  <c r="X5" i="3"/>
  <c r="T5" i="3"/>
  <c r="R5" i="3"/>
  <c r="L5" i="3"/>
  <c r="AG5" i="2"/>
  <c r="X5" i="2"/>
  <c r="T5" i="2"/>
  <c r="R5" i="2"/>
  <c r="L5" i="2"/>
  <c r="T4" i="2" l="1"/>
  <c r="S4" i="2"/>
  <c r="O4" i="2"/>
  <c r="N4" i="2"/>
  <c r="M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mchapman</author>
  </authors>
  <commentList>
    <comment ref="A40" authorId="0" shapeId="0" xr:uid="{0F0AC202-D5FC-4AD7-A566-3D1AA1908B3C}">
      <text>
        <r>
          <rPr>
            <sz val="9"/>
            <color indexed="81"/>
            <rFont val="Tahoma"/>
            <family val="2"/>
          </rPr>
          <t>France, Italy, Spain &amp; Portugal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17B48D4F-40B4-4033-8CCC-2E5CDFB6CCAB}">
      <text>
        <r>
          <rPr>
            <sz val="9"/>
            <color indexed="81"/>
            <rFont val="Tahoma"/>
            <family val="2"/>
          </rPr>
          <t xml:space="preserve">Turkey, Poland, Czech Republic, Greece, Hungary, etc.
</t>
        </r>
      </text>
    </comment>
    <comment ref="A131" authorId="0" shapeId="0" xr:uid="{00000000-0006-0000-0000-000001000000}">
      <text>
        <r>
          <rPr>
            <sz val="9"/>
            <color indexed="81"/>
            <rFont val="Tahoma"/>
            <family val="2"/>
          </rPr>
          <t>France, Italy, Spain &amp; Portugal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Turkey, Poland, Czech Republic, Greece, Hungary, etc.
</t>
        </r>
      </text>
    </comment>
    <comment ref="A219" authorId="0" shapeId="0" xr:uid="{00000000-0006-0000-0000-000003000000}">
      <text>
        <r>
          <rPr>
            <sz val="9"/>
            <color indexed="81"/>
            <rFont val="Tahoma"/>
            <family val="2"/>
          </rPr>
          <t>France, Italy, Spain &amp; Portugal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Turkey, Poland, Czech Republic, Greece, Hungary, etc.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Lawrence, Terri</author>
  </authors>
  <commentList>
    <comment ref="K14" authorId="0" shapeId="0" xr:uid="{B7DEFA7B-EA6D-4AF5-B6B8-06443110A65A}">
      <text>
        <r>
          <rPr>
            <b/>
            <sz val="9"/>
            <color indexed="81"/>
            <rFont val="Tahoma"/>
            <family val="2"/>
          </rPr>
          <t>Lawrence, Terri:</t>
        </r>
        <r>
          <rPr>
            <sz val="9"/>
            <color indexed="81"/>
            <rFont val="Tahoma"/>
            <family val="2"/>
          </rPr>
          <t xml:space="preserve">
probably has exam included in rate</t>
        </r>
      </text>
    </comment>
    <comment ref="AC14" authorId="0" shapeId="0" xr:uid="{887E5A2A-73CC-4982-8EE1-66C6DD73BAB3}">
      <text>
        <r>
          <rPr>
            <b/>
            <sz val="9"/>
            <color indexed="81"/>
            <rFont val="Tahoma"/>
            <family val="2"/>
          </rPr>
          <t>Lawrence, Terri:</t>
        </r>
        <r>
          <rPr>
            <sz val="9"/>
            <color indexed="81"/>
            <rFont val="Tahoma"/>
            <family val="2"/>
          </rPr>
          <t xml:space="preserve">
CANADA included at USDB rate 0.749119784 CAD to 1 USD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Lawrence, Terri</author>
  </authors>
  <commentList>
    <comment ref="AC14" authorId="0" shapeId="0" xr:uid="{782FAF83-DCAD-46EE-BAA0-2F33F04C7BD1}">
      <text>
        <r>
          <rPr>
            <b/>
            <sz val="9"/>
            <color indexed="81"/>
            <rFont val="Tahoma"/>
            <family val="2"/>
          </rPr>
          <t>Lawrence, Terri:</t>
        </r>
        <r>
          <rPr>
            <sz val="9"/>
            <color indexed="81"/>
            <rFont val="Tahoma"/>
            <family val="2"/>
          </rPr>
          <t xml:space="preserve">
I didn't include Argentina b/c we don't price it in USD like ROLA….and it brings the average down to 26.00/hour.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Lawrence, Terri</author>
    <author>Lori Holman</author>
  </authors>
  <commentList>
    <comment ref="AC14" authorId="0" shapeId="0" xr:uid="{C457467E-8096-4E1B-AF9E-91DB87EDBC0F}">
      <text>
        <r>
          <rPr>
            <b/>
            <sz val="9"/>
            <color indexed="81"/>
            <rFont val="Tahoma"/>
            <family val="2"/>
          </rPr>
          <t>Lawrence, Terri:</t>
        </r>
        <r>
          <rPr>
            <sz val="9"/>
            <color indexed="81"/>
            <rFont val="Tahoma"/>
            <family val="2"/>
          </rPr>
          <t xml:space="preserve">
only sold 13 in Cyprus/Israel. Israel is technically in EE, but is in our AFRICA price list
</t>
        </r>
      </text>
    </comment>
    <comment ref="J18" authorId="1" shapeId="0" xr:uid="{92291923-09BD-4D56-8580-75AE9F319EE9}">
      <text>
        <r>
          <rPr>
            <sz val="9"/>
            <color indexed="81"/>
            <rFont val="Tahoma"/>
            <family val="2"/>
          </rPr>
          <t>Represents a blended rate. These countries are in different markets and have different pricing. Poland and Hungary are major market at $800; Czech Rep and Greece are growth market 1 at $640; Turkey is growth market 2 at $320.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Holman</author>
  </authors>
  <commentList>
    <comment ref="J18" authorId="0" shapeId="0" xr:uid="{59222906-BE8C-49EB-8EE4-B8B70C51AFBF}">
      <text>
        <r>
          <rPr>
            <sz val="9"/>
            <color indexed="81"/>
            <rFont val="Tahoma"/>
            <family val="2"/>
          </rPr>
          <t>Represents a blended rate. These countries are in different markets and have different pricing. Poland and Hungary are major market at $800; Czech Rep and Greece are growth market 1 at $640; Turkey is growth market 2 at $320.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Holman</author>
  </authors>
  <commentList>
    <comment ref="J18" authorId="0" shapeId="0" xr:uid="{62BCAEEA-DDDF-497E-9E83-3412D2E17C11}">
      <text>
        <r>
          <rPr>
            <sz val="9"/>
            <color indexed="81"/>
            <rFont val="Tahoma"/>
            <family val="2"/>
          </rPr>
          <t>Represents a blended rate. These countries are in different markets and have different pricing. Poland and Hungary are major market at $800; Czech Rep and Greece are growth market 1 at $640; Turkey is growth market 2 at $320.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Holman</author>
  </authors>
  <commentList>
    <comment ref="J18" authorId="0" shapeId="0" xr:uid="{2A0A6842-2C71-49BA-8D19-A466AA244F62}">
      <text>
        <r>
          <rPr>
            <sz val="9"/>
            <color indexed="81"/>
            <rFont val="Tahoma"/>
            <family val="2"/>
          </rPr>
          <t>Represents a blended rate. These countries are in different markets and have different pricing. Poland and Hungary are major market at $800; Czech Rep and Greece are growth market 1 at $640; Turkey is growth market 2 at $320.</t>
        </r>
      </text>
    </comment>
  </commentList>
</comments>
</file>

<file path=xl/sharedStrings.xml><?xml version="1.0" encoding="utf-8"?>
<sst xmlns="http://schemas.openxmlformats.org/spreadsheetml/2006/main" count="6715" uniqueCount="446">
  <si>
    <t>CEdMA Pricing Survey 2015</t>
  </si>
  <si>
    <t>1. Open Classroom per Student and day</t>
  </si>
  <si>
    <t>2. Open Virtual Classroom per student and day</t>
  </si>
  <si>
    <t>3. Dedicated Classroom per Customer Class Day</t>
  </si>
  <si>
    <t>4. Dedicated Virtual Classroom per Customer Class Day</t>
  </si>
  <si>
    <t>5. Non Delivery Work per workday (eg customization, project management, paid learning needs assesment)</t>
  </si>
  <si>
    <t>6. Certification per Exam attempt and person</t>
  </si>
  <si>
    <t>7. eLearning per 1hr content and per person</t>
  </si>
  <si>
    <t>8. eLearning per subscription to complete liberary per person and 1 year</t>
  </si>
  <si>
    <t>Not customer price but costs per Day for subcontractor</t>
  </si>
  <si>
    <t>Country</t>
  </si>
  <si>
    <t>List Price</t>
  </si>
  <si>
    <t xml:space="preserve">Average Realized Customer Price </t>
  </si>
  <si>
    <t xml:space="preserve">Average Realized Partner Price </t>
  </si>
  <si>
    <t>Price paid per day to subcontractors in that country for training delivery</t>
  </si>
  <si>
    <t>Americas</t>
  </si>
  <si>
    <t>US/Canada</t>
  </si>
  <si>
    <t># of inputs</t>
  </si>
  <si>
    <t>maximum</t>
  </si>
  <si>
    <t>minimum</t>
  </si>
  <si>
    <t>Mexico</t>
  </si>
  <si>
    <t>Brazil</t>
  </si>
  <si>
    <t>Rest of Latin America</t>
  </si>
  <si>
    <t>CEdMA Pricing Survey 2017</t>
  </si>
  <si>
    <t>Curr</t>
  </si>
  <si>
    <t>Rate</t>
  </si>
  <si>
    <t>#</t>
  </si>
  <si>
    <t>CREV</t>
  </si>
  <si>
    <t>HW</t>
  </si>
  <si>
    <t>SW</t>
  </si>
  <si>
    <t>SaaS</t>
  </si>
  <si>
    <t>EBM</t>
  </si>
  <si>
    <t>EREV</t>
  </si>
  <si>
    <t>USD</t>
  </si>
  <si>
    <t>l</t>
  </si>
  <si>
    <t>PL</t>
  </si>
  <si>
    <t>s</t>
  </si>
  <si>
    <t>HY</t>
  </si>
  <si>
    <t>m</t>
  </si>
  <si>
    <t>CC</t>
  </si>
  <si>
    <t>CR</t>
  </si>
  <si>
    <t>C44</t>
  </si>
  <si>
    <t>All companies average</t>
  </si>
  <si>
    <t># inputs =</t>
  </si>
  <si>
    <t>max</t>
  </si>
  <si>
    <t xml:space="preserve"> =</t>
  </si>
  <si>
    <t>min</t>
  </si>
  <si>
    <t>Education Revenue</t>
  </si>
  <si>
    <t>s=</t>
  </si>
  <si>
    <t>&lt; $1M</t>
  </si>
  <si>
    <t>total</t>
  </si>
  <si>
    <t>average =</t>
  </si>
  <si>
    <t>m=</t>
  </si>
  <si>
    <t>l=</t>
  </si>
  <si>
    <t>Education Business Model</t>
  </si>
  <si>
    <t>Company Main Business</t>
  </si>
  <si>
    <t>Company Revenue</t>
  </si>
  <si>
    <t>&lt; $500M</t>
  </si>
  <si>
    <t>$0.5-3B</t>
  </si>
  <si>
    <t>&gt; $3B</t>
  </si>
  <si>
    <t>MXN</t>
  </si>
  <si>
    <t>BRL</t>
  </si>
  <si>
    <t>GBP</t>
  </si>
  <si>
    <t>EUR</t>
  </si>
  <si>
    <t>SEK</t>
  </si>
  <si>
    <t>RUB</t>
  </si>
  <si>
    <t>JPY</t>
  </si>
  <si>
    <t>AUD</t>
  </si>
  <si>
    <t>HKD</t>
  </si>
  <si>
    <t>CNY</t>
  </si>
  <si>
    <t>INR</t>
  </si>
  <si>
    <t>SGD</t>
  </si>
  <si>
    <t>EMEA</t>
  </si>
  <si>
    <t>UK</t>
  </si>
  <si>
    <t>Germany</t>
  </si>
  <si>
    <t>Benelux, Nordics</t>
  </si>
  <si>
    <t>Italy</t>
  </si>
  <si>
    <t>France</t>
  </si>
  <si>
    <t>Eastern Block Countries</t>
  </si>
  <si>
    <t>Russia</t>
  </si>
  <si>
    <t>Africa</t>
  </si>
  <si>
    <t>Middle East</t>
  </si>
  <si>
    <t>APAC</t>
  </si>
  <si>
    <t>Japan</t>
  </si>
  <si>
    <t>Australia/New Zealand</t>
  </si>
  <si>
    <t>Hong Kong</t>
  </si>
  <si>
    <t>China</t>
  </si>
  <si>
    <t>India</t>
  </si>
  <si>
    <t>Singapore/Malaysia</t>
  </si>
  <si>
    <t>Indonesia, Phillipines, Thailand</t>
  </si>
  <si>
    <t>All prices are in USD</t>
  </si>
  <si>
    <t>5. Non Delivery Work per workday (eg customization, project management, paid learning needs assessment)</t>
  </si>
  <si>
    <t>8. eLearning per subscription to complete library per person and 1 year</t>
  </si>
  <si>
    <t>Indonesia, Philippines, Thailand</t>
  </si>
  <si>
    <t>Currencies and Exchange rates</t>
  </si>
  <si>
    <t>Currency code ▲▼</t>
  </si>
  <si>
    <t>Currency name ▲▼</t>
  </si>
  <si>
    <t>USD per Unit</t>
  </si>
  <si>
    <t>CAD</t>
  </si>
  <si>
    <t>Euro</t>
  </si>
  <si>
    <t>CHF</t>
  </si>
  <si>
    <t>ARS</t>
  </si>
  <si>
    <t>KRW</t>
  </si>
  <si>
    <t>ANG</t>
  </si>
  <si>
    <t>BOB</t>
  </si>
  <si>
    <t>CLP</t>
  </si>
  <si>
    <t>COP</t>
  </si>
  <si>
    <t>CRC</t>
  </si>
  <si>
    <t>DOP</t>
  </si>
  <si>
    <t>HNL</t>
  </si>
  <si>
    <t>KYD</t>
  </si>
  <si>
    <t>NIO</t>
  </si>
  <si>
    <t>PEN</t>
  </si>
  <si>
    <t>PYG</t>
  </si>
  <si>
    <t>SVC</t>
  </si>
  <si>
    <t>TTD</t>
  </si>
  <si>
    <t>UYU</t>
  </si>
  <si>
    <t>VEF</t>
  </si>
  <si>
    <t>BDT</t>
  </si>
  <si>
    <t>Bangladeshi Taka</t>
  </si>
  <si>
    <t>BND</t>
  </si>
  <si>
    <t>FJD</t>
  </si>
  <si>
    <t>IDR</t>
  </si>
  <si>
    <t>LKR</t>
  </si>
  <si>
    <t>MVR</t>
  </si>
  <si>
    <t>MYR</t>
  </si>
  <si>
    <t>NPR</t>
  </si>
  <si>
    <t>PHP</t>
  </si>
  <si>
    <t>PKR</t>
  </si>
  <si>
    <t>THB</t>
  </si>
  <si>
    <t>TWD</t>
  </si>
  <si>
    <t>VND</t>
  </si>
  <si>
    <t>IQD</t>
  </si>
  <si>
    <t>BGN</t>
  </si>
  <si>
    <t>CZK</t>
  </si>
  <si>
    <t>DKK</t>
  </si>
  <si>
    <t>HRK</t>
  </si>
  <si>
    <t>HUF</t>
  </si>
  <si>
    <t>ISK</t>
  </si>
  <si>
    <t>MDL</t>
  </si>
  <si>
    <t>Moldovan Leu</t>
  </si>
  <si>
    <t>MKD</t>
  </si>
  <si>
    <t>NOK</t>
  </si>
  <si>
    <t>PLN</t>
  </si>
  <si>
    <t>RON</t>
  </si>
  <si>
    <t>RSD</t>
  </si>
  <si>
    <t>TRY</t>
  </si>
  <si>
    <t>UAH</t>
  </si>
  <si>
    <t>AED</t>
  </si>
  <si>
    <t>BHD</t>
  </si>
  <si>
    <t>ILS</t>
  </si>
  <si>
    <t>JOD</t>
  </si>
  <si>
    <t>KWD</t>
  </si>
  <si>
    <t>KZT</t>
  </si>
  <si>
    <t>LBP</t>
  </si>
  <si>
    <t>NZD</t>
  </si>
  <si>
    <t>OMR</t>
  </si>
  <si>
    <t>QAR</t>
  </si>
  <si>
    <t>SAR</t>
  </si>
  <si>
    <t>TND</t>
  </si>
  <si>
    <t>UZS</t>
  </si>
  <si>
    <t>YER</t>
  </si>
  <si>
    <t>BWP</t>
  </si>
  <si>
    <t>DZD</t>
  </si>
  <si>
    <t>EGP</t>
  </si>
  <si>
    <t>KES</t>
  </si>
  <si>
    <t>MAD</t>
  </si>
  <si>
    <t>MUR</t>
  </si>
  <si>
    <t>NAD</t>
  </si>
  <si>
    <t>NGN</t>
  </si>
  <si>
    <t>PGK</t>
  </si>
  <si>
    <t>SCR</t>
  </si>
  <si>
    <t>SLL</t>
  </si>
  <si>
    <t>TZS</t>
  </si>
  <si>
    <t>UGX</t>
  </si>
  <si>
    <t>XOF</t>
  </si>
  <si>
    <t>ZAR</t>
  </si>
  <si>
    <t>Subscription pricing Tier 1:
 per person and year</t>
  </si>
  <si>
    <t>Subscription pricing Tier 2:
 per person and year</t>
  </si>
  <si>
    <t>Subscription pricing Tier 3:
 per person and year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</si>
  <si>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</si>
  <si>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</si>
  <si>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</si>
  <si>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</si>
  <si>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</si>
  <si>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</si>
  <si>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</si>
  <si>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</si>
  <si>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</si>
  <si>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</si>
  <si>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</si>
  <si>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</si>
  <si>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</si>
  <si>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</si>
  <si>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</si>
  <si>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</si>
  <si>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</si>
  <si>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</si>
  <si>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</si>
  <si>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</si>
  <si>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n/a</t>
  </si>
  <si>
    <t>$1M-$5M</t>
  </si>
  <si>
    <t>&gt; $5M</t>
  </si>
  <si>
    <t>Rates as of Aug 6th 2019</t>
  </si>
  <si>
    <t>US Dollar</t>
  </si>
  <si>
    <t>Canadian Dollar</t>
  </si>
  <si>
    <t>Brazilian Real</t>
  </si>
  <si>
    <t>British Pound</t>
  </si>
  <si>
    <t>Swiss Franc</t>
  </si>
  <si>
    <t>Australian Dollar</t>
  </si>
  <si>
    <t>Indian Rupee</t>
  </si>
  <si>
    <t>Japanese Yen</t>
  </si>
  <si>
    <t>Chinese Yuan Renminbi</t>
  </si>
  <si>
    <t>Emirati Dirham</t>
  </si>
  <si>
    <t>AFN</t>
  </si>
  <si>
    <t>Afghan Afghani</t>
  </si>
  <si>
    <t>ALL</t>
  </si>
  <si>
    <t>Albanian Lek</t>
  </si>
  <si>
    <t>AMD</t>
  </si>
  <si>
    <t>Armenian Dram</t>
  </si>
  <si>
    <t>Dutch Guilder</t>
  </si>
  <si>
    <t>AOA</t>
  </si>
  <si>
    <t>Angolan Kwanza</t>
  </si>
  <si>
    <t>Argentine Peso</t>
  </si>
  <si>
    <t>AWG</t>
  </si>
  <si>
    <t>Aruban or Dutch Guilder</t>
  </si>
  <si>
    <t>AZN</t>
  </si>
  <si>
    <t>Azerbaijan Manat</t>
  </si>
  <si>
    <t>BAM</t>
  </si>
  <si>
    <t>Bosnian Convertible Mark</t>
  </si>
  <si>
    <t>BBD</t>
  </si>
  <si>
    <t>Barbadian or Bajan Dollar</t>
  </si>
  <si>
    <t>Bulgarian Lev</t>
  </si>
  <si>
    <t>Bahraini Dinar</t>
  </si>
  <si>
    <t>BIF</t>
  </si>
  <si>
    <t>Burundian Franc</t>
  </si>
  <si>
    <t>BMD</t>
  </si>
  <si>
    <t>Bermudian Dollar</t>
  </si>
  <si>
    <t>Bruneian Dollar</t>
  </si>
  <si>
    <t>Bolivian Bolíviano</t>
  </si>
  <si>
    <t>BSD</t>
  </si>
  <si>
    <t>Bahamian Dollar</t>
  </si>
  <si>
    <t>BTN</t>
  </si>
  <si>
    <t>Bhutanese Ngultrum</t>
  </si>
  <si>
    <t>Botswana Pula</t>
  </si>
  <si>
    <t>BYN</t>
  </si>
  <si>
    <t>Belarusian Ruble</t>
  </si>
  <si>
    <t>BZD</t>
  </si>
  <si>
    <t>Belizean Dollar</t>
  </si>
  <si>
    <t>CDF</t>
  </si>
  <si>
    <t>Congolese Franc</t>
  </si>
  <si>
    <t>Chilean Peso</t>
  </si>
  <si>
    <t>Colombian Peso</t>
  </si>
  <si>
    <t>Costa Rican Colon</t>
  </si>
  <si>
    <t>CUC</t>
  </si>
  <si>
    <t>Cuban Convertible Peso</t>
  </si>
  <si>
    <t>CUP</t>
  </si>
  <si>
    <t>Cuban Peso</t>
  </si>
  <si>
    <t>CVE</t>
  </si>
  <si>
    <t>Cape Verdean Escudo</t>
  </si>
  <si>
    <t>Czech Koruna</t>
  </si>
  <si>
    <t>DJF</t>
  </si>
  <si>
    <t>Djiboutian Franc</t>
  </si>
  <si>
    <t>Danish Krone</t>
  </si>
  <si>
    <t>Dominican Peso</t>
  </si>
  <si>
    <t>Algerian Dinar</t>
  </si>
  <si>
    <t>Egyptian Pound</t>
  </si>
  <si>
    <t>ERN</t>
  </si>
  <si>
    <t>Eritrean Nakfa</t>
  </si>
  <si>
    <t>ETB</t>
  </si>
  <si>
    <t>Ethiopian Birr</t>
  </si>
  <si>
    <t>Fijian Dollar</t>
  </si>
  <si>
    <t>FKP</t>
  </si>
  <si>
    <t>Falkland Island Pound</t>
  </si>
  <si>
    <t>GEL</t>
  </si>
  <si>
    <t>Georgian Lari</t>
  </si>
  <si>
    <t>GGP</t>
  </si>
  <si>
    <t>Guernsey Pound</t>
  </si>
  <si>
    <t>GHS</t>
  </si>
  <si>
    <t>Ghanaian Cedi</t>
  </si>
  <si>
    <t>GIP</t>
  </si>
  <si>
    <t>Gibraltar Pound</t>
  </si>
  <si>
    <t>GMD</t>
  </si>
  <si>
    <t>Gambian Dalasi</t>
  </si>
  <si>
    <t>GNF</t>
  </si>
  <si>
    <t>Guinean Franc</t>
  </si>
  <si>
    <t>GTQ</t>
  </si>
  <si>
    <t>Guatemalan Quetzal</t>
  </si>
  <si>
    <t>GYD</t>
  </si>
  <si>
    <t>Guyanese Dollar</t>
  </si>
  <si>
    <t>Hong Kong Dollar</t>
  </si>
  <si>
    <t>Honduran Lempira</t>
  </si>
  <si>
    <t>Croatian Kuna</t>
  </si>
  <si>
    <t>HTG</t>
  </si>
  <si>
    <t>Haitian Gourde</t>
  </si>
  <si>
    <t>Hungarian Forint</t>
  </si>
  <si>
    <t>Indonesian Rupiah</t>
  </si>
  <si>
    <t>Israeli Shekel</t>
  </si>
  <si>
    <t>IMP</t>
  </si>
  <si>
    <t>Isle of Man Pound</t>
  </si>
  <si>
    <t>Iraqi Dinar</t>
  </si>
  <si>
    <t>IRR</t>
  </si>
  <si>
    <t>Iranian Rial</t>
  </si>
  <si>
    <t>Icelandic Krona</t>
  </si>
  <si>
    <t>JEP</t>
  </si>
  <si>
    <t>Jersey Pound</t>
  </si>
  <si>
    <t>JMD</t>
  </si>
  <si>
    <t>Jamaican Dollar</t>
  </si>
  <si>
    <t>Jordanian Dinar</t>
  </si>
  <si>
    <t>Kenyan Shilling</t>
  </si>
  <si>
    <t>KGS</t>
  </si>
  <si>
    <t>Kyrgyzstani Som</t>
  </si>
  <si>
    <t>KHR</t>
  </si>
  <si>
    <t>Cambodian Riel</t>
  </si>
  <si>
    <t>KMF</t>
  </si>
  <si>
    <t>Comorian Franc</t>
  </si>
  <si>
    <t>KPW</t>
  </si>
  <si>
    <t>North Korean Won</t>
  </si>
  <si>
    <t>South Korean Won</t>
  </si>
  <si>
    <t>Kuwaiti Dinar</t>
  </si>
  <si>
    <t>Caymanian Dollar</t>
  </si>
  <si>
    <t>Kazakhstani Tenge</t>
  </si>
  <si>
    <t>LAK</t>
  </si>
  <si>
    <t>Lao Kip</t>
  </si>
  <si>
    <t>Lebanese Pound</t>
  </si>
  <si>
    <t>Sri Lankan Rupee</t>
  </si>
  <si>
    <t>LRD</t>
  </si>
  <si>
    <t>Liberian Dollar</t>
  </si>
  <si>
    <t>LSL</t>
  </si>
  <si>
    <t>Basotho Loti</t>
  </si>
  <si>
    <t>LYD</t>
  </si>
  <si>
    <t>Libyan Dinar</t>
  </si>
  <si>
    <t>Moroccan Dirham</t>
  </si>
  <si>
    <t>MGA</t>
  </si>
  <si>
    <t>Malagasy Ariary</t>
  </si>
  <si>
    <t>Macedonian Denar</t>
  </si>
  <si>
    <t>MMK</t>
  </si>
  <si>
    <t>Burmese Kyat</t>
  </si>
  <si>
    <t>MNT</t>
  </si>
  <si>
    <t>Mongolian Tughrik</t>
  </si>
  <si>
    <t>MOP</t>
  </si>
  <si>
    <t>Macau Pataca</t>
  </si>
  <si>
    <t>MRU</t>
  </si>
  <si>
    <t>Mauritanian Ouguiya</t>
  </si>
  <si>
    <t>Mauritian Rupee</t>
  </si>
  <si>
    <t>Maldivian Rufiyaa</t>
  </si>
  <si>
    <t>MWK</t>
  </si>
  <si>
    <t>Malawian Kwacha</t>
  </si>
  <si>
    <t>Mexican Peso</t>
  </si>
  <si>
    <t>Malaysian Ringgit</t>
  </si>
  <si>
    <t>MZN</t>
  </si>
  <si>
    <t>Mozambican Metical</t>
  </si>
  <si>
    <t>Namibian Dollar</t>
  </si>
  <si>
    <t>Nigerian Naira</t>
  </si>
  <si>
    <t>Nicaraguan Cordoba</t>
  </si>
  <si>
    <t>Norwegian Krone</t>
  </si>
  <si>
    <t>Nepalese Rupee</t>
  </si>
  <si>
    <t>New Zealand Dollar</t>
  </si>
  <si>
    <t>Omani Rial</t>
  </si>
  <si>
    <t>PAB</t>
  </si>
  <si>
    <t>Panamanian Balboa</t>
  </si>
  <si>
    <t>Peruvian Sol</t>
  </si>
  <si>
    <t>Papua New Guinean Kina</t>
  </si>
  <si>
    <t>Philippine Peso</t>
  </si>
  <si>
    <t>Pakistani Rupee</t>
  </si>
  <si>
    <t>Polish Zloty</t>
  </si>
  <si>
    <t>Paraguayan Guarani</t>
  </si>
  <si>
    <t>Qatari Riyal</t>
  </si>
  <si>
    <t>Romanian Leu</t>
  </si>
  <si>
    <t>Serbian Dinar</t>
  </si>
  <si>
    <t>Russian Ruble</t>
  </si>
  <si>
    <t>RWF</t>
  </si>
  <si>
    <t>Rwandan Franc</t>
  </si>
  <si>
    <t>Saudi Arabian Riyal</t>
  </si>
  <si>
    <t>SBD</t>
  </si>
  <si>
    <t>Solomon Islander Dollar</t>
  </si>
  <si>
    <t>Seychellois Rupee</t>
  </si>
  <si>
    <t>SDG</t>
  </si>
  <si>
    <t>Sudanese Pound</t>
  </si>
  <si>
    <t>Swedish Krona</t>
  </si>
  <si>
    <t>Singapore Dollar</t>
  </si>
  <si>
    <t>SHP</t>
  </si>
  <si>
    <t>Saint Helenian Pound</t>
  </si>
  <si>
    <t>Sierra Leonean Leone</t>
  </si>
  <si>
    <t>SOS</t>
  </si>
  <si>
    <t>Somali Shilling</t>
  </si>
  <si>
    <t>SPL</t>
  </si>
  <si>
    <t>Seborgan Luigino</t>
  </si>
  <si>
    <t>SRD</t>
  </si>
  <si>
    <t>Surinamese Dollar</t>
  </si>
  <si>
    <t>STN</t>
  </si>
  <si>
    <t>Sao Tomean Dobra</t>
  </si>
  <si>
    <t>Salvadoran Colon</t>
  </si>
  <si>
    <t>SYP</t>
  </si>
  <si>
    <t>Syrian Pound</t>
  </si>
  <si>
    <t>SZL</t>
  </si>
  <si>
    <t>Swazi Lilangeni</t>
  </si>
  <si>
    <t>Thai Baht</t>
  </si>
  <si>
    <t>TJS</t>
  </si>
  <si>
    <t>Tajikistani Somoni</t>
  </si>
  <si>
    <t>TMT</t>
  </si>
  <si>
    <t>Turkmenistani Manat</t>
  </si>
  <si>
    <t>Tunisian Dinar</t>
  </si>
  <si>
    <t>TOP</t>
  </si>
  <si>
    <t>Tongan Pa'anga</t>
  </si>
  <si>
    <t>Turkish Lira</t>
  </si>
  <si>
    <t>Trinidadian Dollar</t>
  </si>
  <si>
    <t>TVD</t>
  </si>
  <si>
    <t>Tuvaluan Dollar</t>
  </si>
  <si>
    <t>Taiwan New Dollar</t>
  </si>
  <si>
    <t>Tanzanian Shilling</t>
  </si>
  <si>
    <t>Ukrainian Hryvnia</t>
  </si>
  <si>
    <t>Ugandan Shilling</t>
  </si>
  <si>
    <t>Uruguayan Peso</t>
  </si>
  <si>
    <t>Uzbekistani Som</t>
  </si>
  <si>
    <t>Venezuelan Bolívar</t>
  </si>
  <si>
    <t>VES</t>
  </si>
  <si>
    <t>Vietnamese Dong</t>
  </si>
  <si>
    <t>VUV</t>
  </si>
  <si>
    <t>Ni-Vanuatu Vatu</t>
  </si>
  <si>
    <t>WST</t>
  </si>
  <si>
    <t>Samoan Tala</t>
  </si>
  <si>
    <t>XAF</t>
  </si>
  <si>
    <t>Central African CFA Franc BEAC</t>
  </si>
  <si>
    <t>XAG</t>
  </si>
  <si>
    <t>Silver Ounce</t>
  </si>
  <si>
    <t>XAU</t>
  </si>
  <si>
    <t>Gold Ounce</t>
  </si>
  <si>
    <t>XCD</t>
  </si>
  <si>
    <t>East Caribbean Dollar</t>
  </si>
  <si>
    <t>XDR</t>
  </si>
  <si>
    <t>IMF Special Drawing Rights</t>
  </si>
  <si>
    <t>CFA Franc</t>
  </si>
  <si>
    <t>XPD</t>
  </si>
  <si>
    <t>Palladium Ounce</t>
  </si>
  <si>
    <t>XPF</t>
  </si>
  <si>
    <t>CFP Franc</t>
  </si>
  <si>
    <t>XPT</t>
  </si>
  <si>
    <t>Platinum Ounce</t>
  </si>
  <si>
    <t>Yemeni Rial</t>
  </si>
  <si>
    <t>South African Rand</t>
  </si>
  <si>
    <t>ZMW</t>
  </si>
  <si>
    <t>Zambian Kwacha</t>
  </si>
  <si>
    <t>ZWD</t>
  </si>
  <si>
    <t>Zimbabwean Dollar</t>
  </si>
  <si>
    <t>CEdMA Pricing Survey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</si>
</sst>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$&quot;#,##0"/>
    <numFmt numFmtId="166" formatCode="0.00000"/>
    <numFmt numFmtId="167" formatCode="[$$-409]#,##0"/>
    <numFmt numFmtId="168" formatCode="[$$-409]#,##0_ ;\-[$$-409]#,##0\ "/>
    <numFmt numFmtId="169" formatCode="#,##0_ ;\-#,##0\ "/>
    <numFmt numFmtId="170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CCFFFF"/>
      </patternFill>
    </fill>
    <fill>
      <patternFill patternType="solid">
        <fgColor rgb="FFDDEBF7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165" fontId="0" fillId="5" borderId="7" xfId="1" applyNumberFormat="1" applyFont="1" applyFill="1" applyBorder="1"/>
    <xf numFmtId="165" fontId="0" fillId="6" borderId="7" xfId="1" applyNumberFormat="1" applyFont="1" applyFill="1" applyBorder="1"/>
    <xf numFmtId="165" fontId="0" fillId="7" borderId="7" xfId="1" applyNumberFormat="1" applyFont="1" applyFill="1" applyBorder="1"/>
    <xf numFmtId="0" fontId="0" fillId="0" borderId="8" xfId="0" applyBorder="1"/>
    <xf numFmtId="3" fontId="0" fillId="5" borderId="8" xfId="1" applyNumberFormat="1" applyFont="1" applyFill="1" applyBorder="1"/>
    <xf numFmtId="3" fontId="0" fillId="6" borderId="8" xfId="1" applyNumberFormat="1" applyFont="1" applyFill="1" applyBorder="1"/>
    <xf numFmtId="3" fontId="0" fillId="7" borderId="8" xfId="1" applyNumberFormat="1" applyFont="1" applyFill="1" applyBorder="1"/>
    <xf numFmtId="165" fontId="0" fillId="5" borderId="8" xfId="1" applyNumberFormat="1" applyFont="1" applyFill="1" applyBorder="1"/>
    <xf numFmtId="165" fontId="0" fillId="6" borderId="8" xfId="1" applyNumberFormat="1" applyFont="1" applyFill="1" applyBorder="1"/>
    <xf numFmtId="165" fontId="0" fillId="7" borderId="8" xfId="1" applyNumberFormat="1" applyFont="1" applyFill="1" applyBorder="1"/>
    <xf numFmtId="0" fontId="0" fillId="0" borderId="9" xfId="0" applyBorder="1"/>
    <xf numFmtId="165" fontId="0" fillId="5" borderId="9" xfId="1" applyNumberFormat="1" applyFont="1" applyFill="1" applyBorder="1"/>
    <xf numFmtId="165" fontId="0" fillId="6" borderId="9" xfId="1" applyNumberFormat="1" applyFont="1" applyFill="1" applyBorder="1"/>
    <xf numFmtId="165" fontId="0" fillId="7" borderId="9" xfId="1" applyNumberFormat="1" applyFont="1" applyFill="1" applyBorder="1"/>
    <xf numFmtId="0" fontId="2" fillId="0" borderId="7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4" borderId="1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textRotation="90"/>
    </xf>
    <xf numFmtId="166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0" fillId="0" borderId="0" xfId="0" quotePrefix="1"/>
    <xf numFmtId="1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11" xfId="0" applyBorder="1"/>
    <xf numFmtId="0" fontId="0" fillId="0" borderId="12" xfId="0" applyBorder="1"/>
    <xf numFmtId="0" fontId="2" fillId="4" borderId="0" xfId="0" applyFont="1" applyFill="1" applyBorder="1" applyAlignment="1"/>
    <xf numFmtId="0" fontId="2" fillId="0" borderId="7" xfId="0" applyFont="1" applyBorder="1"/>
    <xf numFmtId="0" fontId="2" fillId="0" borderId="8" xfId="0" applyFont="1" applyFill="1" applyBorder="1"/>
    <xf numFmtId="165" fontId="0" fillId="5" borderId="13" xfId="1" applyNumberFormat="1" applyFont="1" applyFill="1" applyBorder="1"/>
    <xf numFmtId="165" fontId="0" fillId="6" borderId="13" xfId="1" applyNumberFormat="1" applyFont="1" applyFill="1" applyBorder="1"/>
    <xf numFmtId="165" fontId="0" fillId="7" borderId="13" xfId="1" applyNumberFormat="1" applyFont="1" applyFill="1" applyBorder="1"/>
    <xf numFmtId="0" fontId="2" fillId="4" borderId="12" xfId="0" applyFont="1" applyFill="1" applyBorder="1" applyAlignment="1">
      <alignment horizontal="left"/>
    </xf>
    <xf numFmtId="3" fontId="0" fillId="5" borderId="14" xfId="1" applyNumberFormat="1" applyFont="1" applyFill="1" applyBorder="1"/>
    <xf numFmtId="3" fontId="0" fillId="6" borderId="14" xfId="1" applyNumberFormat="1" applyFont="1" applyFill="1" applyBorder="1"/>
    <xf numFmtId="3" fontId="0" fillId="7" borderId="14" xfId="1" applyNumberFormat="1" applyFont="1" applyFill="1" applyBorder="1"/>
    <xf numFmtId="165" fontId="0" fillId="5" borderId="14" xfId="1" applyNumberFormat="1" applyFont="1" applyFill="1" applyBorder="1"/>
    <xf numFmtId="165" fontId="0" fillId="6" borderId="14" xfId="1" applyNumberFormat="1" applyFont="1" applyFill="1" applyBorder="1"/>
    <xf numFmtId="165" fontId="0" fillId="7" borderId="14" xfId="1" applyNumberFormat="1" applyFont="1" applyFill="1" applyBorder="1"/>
    <xf numFmtId="165" fontId="0" fillId="5" borderId="15" xfId="1" applyNumberFormat="1" applyFont="1" applyFill="1" applyBorder="1"/>
    <xf numFmtId="165" fontId="0" fillId="6" borderId="15" xfId="1" applyNumberFormat="1" applyFont="1" applyFill="1" applyBorder="1"/>
    <xf numFmtId="165" fontId="0" fillId="7" borderId="15" xfId="1" applyNumberFormat="1" applyFont="1" applyFill="1" applyBorder="1"/>
    <xf numFmtId="0" fontId="2" fillId="0" borderId="16" xfId="0" applyFont="1" applyBorder="1"/>
    <xf numFmtId="0" fontId="2" fillId="0" borderId="16" xfId="0" applyFont="1" applyFill="1" applyBorder="1"/>
    <xf numFmtId="0" fontId="2" fillId="4" borderId="9" xfId="0" applyFont="1" applyFill="1" applyBorder="1" applyAlignment="1">
      <alignment horizontal="left"/>
    </xf>
    <xf numFmtId="0" fontId="2" fillId="4" borderId="17" xfId="0" applyFont="1" applyFill="1" applyBorder="1" applyAlignment="1"/>
    <xf numFmtId="0" fontId="2" fillId="4" borderId="18" xfId="0" applyFont="1" applyFill="1" applyBorder="1" applyAlignment="1"/>
    <xf numFmtId="0" fontId="0" fillId="0" borderId="5" xfId="0" applyFill="1" applyBorder="1"/>
    <xf numFmtId="0" fontId="0" fillId="0" borderId="16" xfId="0" applyFill="1" applyBorder="1"/>
    <xf numFmtId="0" fontId="0" fillId="0" borderId="16" xfId="0" applyBorder="1"/>
    <xf numFmtId="1" fontId="0" fillId="5" borderId="14" xfId="1" applyNumberFormat="1" applyFont="1" applyFill="1" applyBorder="1"/>
    <xf numFmtId="1" fontId="0" fillId="6" borderId="14" xfId="1" applyNumberFormat="1" applyFont="1" applyFill="1" applyBorder="1"/>
    <xf numFmtId="1" fontId="0" fillId="7" borderId="14" xfId="1" applyNumberFormat="1" applyFont="1" applyFill="1" applyBorder="1"/>
    <xf numFmtId="0" fontId="6" fillId="0" borderId="0" xfId="0" applyFont="1"/>
    <xf numFmtId="0" fontId="2" fillId="0" borderId="10" xfId="0" applyFont="1" applyBorder="1" applyAlignment="1">
      <alignment horizontal="center" vertical="center" wrapText="1"/>
    </xf>
    <xf numFmtId="0" fontId="7" fillId="0" borderId="10" xfId="2" applyBorder="1" applyAlignment="1">
      <alignment vertical="center" wrapText="1"/>
    </xf>
    <xf numFmtId="0" fontId="0" fillId="0" borderId="10" xfId="0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170" fontId="0" fillId="5" borderId="19" xfId="1" applyNumberFormat="1" applyFont="1" applyFill="1" applyBorder="1"/>
    <xf numFmtId="170" fontId="0" fillId="5" borderId="8" xfId="1" applyNumberFormat="1" applyFont="1" applyFill="1" applyBorder="1"/>
    <xf numFmtId="170" fontId="0" fillId="7" borderId="7" xfId="1" applyNumberFormat="1" applyFont="1" applyFill="1" applyBorder="1"/>
    <xf numFmtId="170" fontId="0" fillId="5" borderId="20" xfId="1" applyNumberFormat="1" applyFont="1" applyFill="1" applyBorder="1"/>
    <xf numFmtId="170" fontId="0" fillId="5" borderId="14" xfId="1" applyNumberFormat="1" applyFont="1" applyFill="1" applyBorder="1"/>
    <xf numFmtId="170" fontId="0" fillId="7" borderId="8" xfId="1" applyNumberFormat="1" applyFont="1" applyFill="1" applyBorder="1"/>
    <xf numFmtId="170" fontId="0" fillId="5" borderId="21" xfId="1" applyNumberFormat="1" applyFont="1" applyFill="1" applyBorder="1"/>
    <xf numFmtId="170" fontId="0" fillId="5" borderId="22" xfId="1" applyNumberFormat="1" applyFont="1" applyFill="1" applyBorder="1"/>
    <xf numFmtId="170" fontId="0" fillId="7" borderId="9" xfId="1" applyNumberFormat="1" applyFont="1" applyFill="1" applyBorder="1"/>
    <xf numFmtId="170" fontId="0" fillId="5" borderId="23" xfId="1" applyNumberFormat="1" applyFont="1" applyFill="1" applyBorder="1"/>
    <xf numFmtId="170" fontId="0" fillId="5" borderId="15" xfId="1" applyNumberFormat="1" applyFont="1" applyFill="1" applyBorder="1"/>
    <xf numFmtId="0" fontId="2" fillId="2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7" fontId="0" fillId="5" borderId="10" xfId="0" applyNumberFormat="1" applyFill="1" applyBorder="1" applyAlignment="1">
      <alignment horizontal="right" vertical="center"/>
    </xf>
    <xf numFmtId="167" fontId="0" fillId="6" borderId="10" xfId="0" applyNumberFormat="1" applyFill="1" applyBorder="1" applyAlignment="1">
      <alignment horizontal="right" vertical="center"/>
    </xf>
    <xf numFmtId="167" fontId="0" fillId="10" borderId="10" xfId="0" applyNumberFormat="1" applyFill="1" applyBorder="1" applyAlignment="1">
      <alignment horizontal="right" vertical="center"/>
    </xf>
    <xf numFmtId="167" fontId="0" fillId="5" borderId="10" xfId="1" applyNumberFormat="1" applyFont="1" applyFill="1" applyBorder="1" applyAlignment="1">
      <alignment horizontal="right"/>
    </xf>
    <xf numFmtId="167" fontId="0" fillId="10" borderId="10" xfId="1" applyNumberFormat="1" applyFont="1" applyFill="1" applyBorder="1" applyAlignment="1">
      <alignment horizontal="right"/>
    </xf>
    <xf numFmtId="167" fontId="0" fillId="5" borderId="10" xfId="0" applyNumberFormat="1" applyFill="1" applyBorder="1" applyAlignment="1">
      <alignment horizontal="right"/>
    </xf>
    <xf numFmtId="167" fontId="0" fillId="10" borderId="10" xfId="0" applyNumberFormat="1" applyFill="1" applyBorder="1" applyAlignment="1">
      <alignment horizontal="right"/>
    </xf>
    <xf numFmtId="167" fontId="0" fillId="6" borderId="10" xfId="1" applyNumberFormat="1" applyFont="1" applyFill="1" applyBorder="1" applyAlignment="1">
      <alignment horizontal="right"/>
    </xf>
    <xf numFmtId="167" fontId="0" fillId="5" borderId="10" xfId="1" applyNumberFormat="1" applyFont="1" applyFill="1" applyBorder="1" applyAlignment="1">
      <alignment horizontal="right" vertical="center"/>
    </xf>
    <xf numFmtId="167" fontId="0" fillId="8" borderId="10" xfId="1" applyNumberFormat="1" applyFont="1" applyFill="1" applyBorder="1" applyAlignment="1" applyProtection="1">
      <alignment horizontal="right"/>
    </xf>
    <xf numFmtId="167" fontId="0" fillId="9" borderId="10" xfId="1" applyNumberFormat="1" applyFont="1" applyFill="1" applyBorder="1" applyAlignment="1" applyProtection="1">
      <alignment horizontal="right"/>
    </xf>
    <xf numFmtId="167" fontId="0" fillId="11" borderId="10" xfId="1" applyNumberFormat="1" applyFont="1" applyFill="1" applyBorder="1" applyAlignment="1" applyProtection="1">
      <alignment horizontal="right"/>
    </xf>
    <xf numFmtId="167" fontId="0" fillId="8" borderId="10" xfId="0" applyNumberFormat="1" applyFill="1" applyBorder="1" applyAlignment="1">
      <alignment horizontal="right"/>
    </xf>
    <xf numFmtId="167" fontId="0" fillId="7" borderId="10" xfId="1" applyNumberFormat="1" applyFont="1" applyFill="1" applyBorder="1" applyAlignment="1">
      <alignment horizontal="right"/>
    </xf>
    <xf numFmtId="167" fontId="2" fillId="3" borderId="10" xfId="0" applyNumberFormat="1" applyFont="1" applyFill="1" applyBorder="1" applyAlignment="1">
      <alignment horizontal="center" vertical="center" wrapText="1"/>
    </xf>
    <xf numFmtId="167" fontId="8" fillId="3" borderId="10" xfId="0" applyNumberFormat="1" applyFont="1" applyFill="1" applyBorder="1" applyAlignment="1">
      <alignment horizontal="center" vertical="center" wrapText="1"/>
    </xf>
    <xf numFmtId="167" fontId="0" fillId="5" borderId="10" xfId="1" applyNumberFormat="1" applyFont="1" applyFill="1" applyBorder="1"/>
    <xf numFmtId="167" fontId="0" fillId="6" borderId="10" xfId="1" applyNumberFormat="1" applyFont="1" applyFill="1" applyBorder="1"/>
    <xf numFmtId="167" fontId="0" fillId="10" borderId="10" xfId="1" applyNumberFormat="1" applyFont="1" applyFill="1" applyBorder="1"/>
    <xf numFmtId="167" fontId="0" fillId="5" borderId="10" xfId="0" applyNumberFormat="1" applyFill="1" applyBorder="1"/>
    <xf numFmtId="167" fontId="0" fillId="5" borderId="10" xfId="1" applyNumberFormat="1" applyFont="1" applyFill="1" applyBorder="1" applyAlignment="1">
      <alignment horizontal="center" vertical="center"/>
    </xf>
    <xf numFmtId="167" fontId="0" fillId="10" borderId="10" xfId="0" applyNumberFormat="1" applyFill="1" applyBorder="1" applyAlignment="1">
      <alignment vertical="center"/>
    </xf>
    <xf numFmtId="167" fontId="0" fillId="10" borderId="10" xfId="0" applyNumberFormat="1" applyFill="1" applyBorder="1"/>
    <xf numFmtId="167" fontId="0" fillId="5" borderId="10" xfId="0" applyNumberFormat="1" applyFill="1" applyBorder="1" applyAlignment="1">
      <alignment vertical="center"/>
    </xf>
    <xf numFmtId="167" fontId="0" fillId="6" borderId="10" xfId="0" applyNumberFormat="1" applyFill="1" applyBorder="1" applyAlignment="1">
      <alignment vertical="center"/>
    </xf>
    <xf numFmtId="167" fontId="0" fillId="7" borderId="10" xfId="1" applyNumberFormat="1" applyFont="1" applyFill="1" applyBorder="1"/>
    <xf numFmtId="167" fontId="0" fillId="8" borderId="10" xfId="1" applyNumberFormat="1" applyFont="1" applyFill="1" applyBorder="1" applyAlignment="1" applyProtection="1"/>
    <xf numFmtId="167" fontId="0" fillId="9" borderId="10" xfId="1" applyNumberFormat="1" applyFont="1" applyFill="1" applyBorder="1" applyAlignment="1" applyProtection="1"/>
    <xf numFmtId="167" fontId="0" fillId="11" borderId="10" xfId="1" applyNumberFormat="1" applyFont="1" applyFill="1" applyBorder="1" applyAlignment="1" applyProtection="1"/>
    <xf numFmtId="167" fontId="0" fillId="8" borderId="10" xfId="0" applyNumberFormat="1" applyFill="1" applyBorder="1"/>
    <xf numFmtId="167" fontId="9" fillId="5" borderId="10" xfId="1" applyNumberFormat="1" applyFont="1" applyFill="1" applyBorder="1"/>
    <xf numFmtId="167" fontId="11" fillId="5" borderId="10" xfId="1" applyNumberFormat="1" applyFont="1" applyFill="1" applyBorder="1"/>
    <xf numFmtId="167" fontId="0" fillId="0" borderId="10" xfId="0" applyNumberFormat="1" applyBorder="1" applyAlignment="1">
      <alignment vertical="center"/>
    </xf>
    <xf numFmtId="167" fontId="0" fillId="0" borderId="10" xfId="0" applyNumberFormat="1" applyBorder="1"/>
    <xf numFmtId="167" fontId="0" fillId="12" borderId="10" xfId="1" applyNumberFormat="1" applyFont="1" applyFill="1" applyBorder="1" applyAlignment="1" applyProtection="1">
      <alignment horizontal="right"/>
    </xf>
    <xf numFmtId="167" fontId="0" fillId="12" borderId="10" xfId="1" applyNumberFormat="1" applyFont="1" applyFill="1" applyBorder="1" applyAlignment="1" applyProtection="1"/>
    <xf numFmtId="167" fontId="0" fillId="6" borderId="10" xfId="0" applyNumberFormat="1" applyFill="1" applyBorder="1"/>
    <xf numFmtId="167" fontId="1" fillId="5" borderId="10" xfId="1" applyNumberFormat="1" applyFont="1" applyFill="1" applyBorder="1"/>
    <xf numFmtId="168" fontId="0" fillId="5" borderId="10" xfId="1" applyNumberFormat="1" applyFont="1" applyFill="1" applyBorder="1"/>
    <xf numFmtId="168" fontId="0" fillId="6" borderId="10" xfId="1" applyNumberFormat="1" applyFont="1" applyFill="1" applyBorder="1"/>
    <xf numFmtId="168" fontId="0" fillId="7" borderId="10" xfId="1" applyNumberFormat="1" applyFont="1" applyFill="1" applyBorder="1"/>
    <xf numFmtId="168" fontId="0" fillId="5" borderId="10" xfId="0" applyNumberFormat="1" applyFill="1" applyBorder="1"/>
    <xf numFmtId="0" fontId="0" fillId="0" borderId="0" xfId="0" applyBorder="1"/>
    <xf numFmtId="170" fontId="0" fillId="0" borderId="0" xfId="1" applyNumberFormat="1" applyFont="1" applyFill="1" applyBorder="1"/>
    <xf numFmtId="167" fontId="0" fillId="5" borderId="27" xfId="1" applyNumberFormat="1" applyFont="1" applyFill="1" applyBorder="1"/>
    <xf numFmtId="168" fontId="0" fillId="10" borderId="10" xfId="1" applyNumberFormat="1" applyFont="1" applyFill="1" applyBorder="1"/>
    <xf numFmtId="0" fontId="0" fillId="0" borderId="0" xfId="0" applyFill="1"/>
    <xf numFmtId="168" fontId="0" fillId="0" borderId="0" xfId="0" applyNumberFormat="1" applyAlignment="1">
      <alignment horizontal="right"/>
    </xf>
    <xf numFmtId="2" fontId="0" fillId="0" borderId="10" xfId="0" applyNumberFormat="1" applyBorder="1" applyAlignment="1">
      <alignment vertical="center" wrapText="1"/>
    </xf>
    <xf numFmtId="167" fontId="12" fillId="5" borderId="10" xfId="1" applyNumberFormat="1" applyFont="1" applyFill="1" applyBorder="1"/>
    <xf numFmtId="165" fontId="0" fillId="5" borderId="5" xfId="1" applyNumberFormat="1" applyFont="1" applyFill="1" applyBorder="1"/>
    <xf numFmtId="3" fontId="0" fillId="5" borderId="11" xfId="1" applyNumberFormat="1" applyFont="1" applyFill="1" applyBorder="1"/>
    <xf numFmtId="165" fontId="0" fillId="5" borderId="11" xfId="1" applyNumberFormat="1" applyFont="1" applyFill="1" applyBorder="1"/>
    <xf numFmtId="165" fontId="0" fillId="5" borderId="12" xfId="1" applyNumberFormat="1" applyFont="1" applyFill="1" applyBorder="1"/>
    <xf numFmtId="165" fontId="0" fillId="5" borderId="28" xfId="1" applyNumberFormat="1" applyFont="1" applyFill="1" applyBorder="1"/>
    <xf numFmtId="0" fontId="2" fillId="4" borderId="25" xfId="0" applyFont="1" applyFill="1" applyBorder="1"/>
    <xf numFmtId="0" fontId="2" fillId="4" borderId="26" xfId="0" applyFont="1" applyFill="1" applyBorder="1"/>
    <xf numFmtId="170" fontId="0" fillId="5" borderId="10" xfId="1" applyNumberFormat="1" applyFont="1" applyFill="1" applyBorder="1"/>
    <xf numFmtId="170" fontId="0" fillId="7" borderId="10" xfId="1" applyNumberFormat="1" applyFont="1" applyFill="1" applyBorder="1"/>
    <xf numFmtId="3" fontId="0" fillId="5" borderId="16" xfId="1" applyNumberFormat="1" applyFont="1" applyFill="1" applyBorder="1"/>
    <xf numFmtId="165" fontId="0" fillId="5" borderId="16" xfId="1" applyNumberFormat="1" applyFont="1" applyFill="1" applyBorder="1"/>
    <xf numFmtId="165" fontId="0" fillId="5" borderId="29" xfId="1" applyNumberFormat="1" applyFont="1" applyFill="1" applyBorder="1"/>
    <xf numFmtId="170" fontId="0" fillId="7" borderId="30" xfId="1" applyNumberFormat="1" applyFont="1" applyFill="1" applyBorder="1"/>
    <xf numFmtId="1" fontId="0" fillId="5" borderId="16" xfId="1" applyNumberFormat="1" applyFont="1" applyFill="1" applyBorder="1"/>
    <xf numFmtId="0" fontId="2" fillId="4" borderId="0" xfId="0" applyFont="1" applyFill="1" applyBorder="1"/>
    <xf numFmtId="0" fontId="2" fillId="4" borderId="31" xfId="0" applyFont="1" applyFill="1" applyBorder="1"/>
    <xf numFmtId="170" fontId="0" fillId="5" borderId="32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xe.com/currency/krw-south-korean-won" TargetMode="External"/><Relationship Id="rId117" Type="http://schemas.openxmlformats.org/officeDocument/2006/relationships/hyperlink" Target="http://www.xe.com/currency/top-tongan-pa" TargetMode="External"/><Relationship Id="rId21" Type="http://schemas.openxmlformats.org/officeDocument/2006/relationships/hyperlink" Target="http://www.xe.com/currency/idr-indonesian-rupiah" TargetMode="External"/><Relationship Id="rId42" Type="http://schemas.openxmlformats.org/officeDocument/2006/relationships/hyperlink" Target="http://www.xe.com/currency/ars-argentine-peso" TargetMode="External"/><Relationship Id="rId47" Type="http://schemas.openxmlformats.org/officeDocument/2006/relationships/hyperlink" Target="http://www.xe.com/currency/bhd-bahraini-dinar" TargetMode="External"/><Relationship Id="rId63" Type="http://schemas.openxmlformats.org/officeDocument/2006/relationships/hyperlink" Target="http://www.xe.com/currency/uzs-uzbekistani-som" TargetMode="External"/><Relationship Id="rId68" Type="http://schemas.openxmlformats.org/officeDocument/2006/relationships/hyperlink" Target="http://www.xe.com/currency/isk-icelandic-krona" TargetMode="External"/><Relationship Id="rId84" Type="http://schemas.openxmlformats.org/officeDocument/2006/relationships/hyperlink" Target="http://www.xe.com/currency/xcd-east-caribbean-dollar" TargetMode="External"/><Relationship Id="rId89" Type="http://schemas.openxmlformats.org/officeDocument/2006/relationships/hyperlink" Target="http://www.xe.com/currency/bbd-barbadian-or-bajan-dollar" TargetMode="External"/><Relationship Id="rId112" Type="http://schemas.openxmlformats.org/officeDocument/2006/relationships/hyperlink" Target="http://www.xe.com/currency/scr-seychellois-rupee" TargetMode="External"/><Relationship Id="rId133" Type="http://schemas.openxmlformats.org/officeDocument/2006/relationships/hyperlink" Target="http://www.xe.com/currency/lrd-liberian-dollar" TargetMode="External"/><Relationship Id="rId138" Type="http://schemas.openxmlformats.org/officeDocument/2006/relationships/hyperlink" Target="http://www.xe.com/currency/cup-cuban-peso" TargetMode="External"/><Relationship Id="rId154" Type="http://schemas.openxmlformats.org/officeDocument/2006/relationships/hyperlink" Target="http://www.xe.com/currency/btn-bhutanese-ngultrum" TargetMode="External"/><Relationship Id="rId159" Type="http://schemas.openxmlformats.org/officeDocument/2006/relationships/hyperlink" Target="http://www.xe.com/currency/fkp-falkland-island-pound" TargetMode="External"/><Relationship Id="rId16" Type="http://schemas.openxmlformats.org/officeDocument/2006/relationships/hyperlink" Target="http://www.xe.com/currency/hkd-hong-kong-dollar" TargetMode="External"/><Relationship Id="rId107" Type="http://schemas.openxmlformats.org/officeDocument/2006/relationships/hyperlink" Target="http://www.xe.com/currency/yer-yemeni-rial" TargetMode="External"/><Relationship Id="rId11" Type="http://schemas.openxmlformats.org/officeDocument/2006/relationships/hyperlink" Target="http://www.xe.com/currency/cny-chinese-yuan-renminbi" TargetMode="External"/><Relationship Id="rId32" Type="http://schemas.openxmlformats.org/officeDocument/2006/relationships/hyperlink" Target="http://www.xe.com/currency/dkk-danish-krone" TargetMode="External"/><Relationship Id="rId37" Type="http://schemas.openxmlformats.org/officeDocument/2006/relationships/hyperlink" Target="http://www.xe.com/currency/xau-gold-ounce" TargetMode="External"/><Relationship Id="rId53" Type="http://schemas.openxmlformats.org/officeDocument/2006/relationships/hyperlink" Target="http://www.xe.com/currency/ugx-ugandan-shilling" TargetMode="External"/><Relationship Id="rId58" Type="http://schemas.openxmlformats.org/officeDocument/2006/relationships/hyperlink" Target="http://www.xe.com/currency/xaf-central-african-cfa-franc-beac" TargetMode="External"/><Relationship Id="rId74" Type="http://schemas.openxmlformats.org/officeDocument/2006/relationships/hyperlink" Target="http://www.xe.com/currency/mur-mauritian-rupee" TargetMode="External"/><Relationship Id="rId79" Type="http://schemas.openxmlformats.org/officeDocument/2006/relationships/hyperlink" Target="http://www.xe.com/currency/lbp-lebanese-pound" TargetMode="External"/><Relationship Id="rId102" Type="http://schemas.openxmlformats.org/officeDocument/2006/relationships/hyperlink" Target="http://www.xe.com/currency/bmd-bermudian-dollar" TargetMode="External"/><Relationship Id="rId123" Type="http://schemas.openxmlformats.org/officeDocument/2006/relationships/hyperlink" Target="http://www.xe.com/currency/htg-haitian-gourde" TargetMode="External"/><Relationship Id="rId128" Type="http://schemas.openxmlformats.org/officeDocument/2006/relationships/hyperlink" Target="http://www.xe.com/currency/std-sao-tomean-dobra" TargetMode="External"/><Relationship Id="rId144" Type="http://schemas.openxmlformats.org/officeDocument/2006/relationships/hyperlink" Target="http://www.xe.com/currency/szl-swazi-lilangeni" TargetMode="External"/><Relationship Id="rId149" Type="http://schemas.openxmlformats.org/officeDocument/2006/relationships/hyperlink" Target="http://www.xe.com/currency/bsd-bahamian-dollar" TargetMode="External"/><Relationship Id="rId5" Type="http://schemas.openxmlformats.org/officeDocument/2006/relationships/hyperlink" Target="http://www.xe.com/currency/aud-australian-dollar" TargetMode="External"/><Relationship Id="rId90" Type="http://schemas.openxmlformats.org/officeDocument/2006/relationships/hyperlink" Target="http://www.xe.com/currency/cuc-cuban-convertible-peso" TargetMode="External"/><Relationship Id="rId95" Type="http://schemas.openxmlformats.org/officeDocument/2006/relationships/hyperlink" Target="http://www.xe.com/currency/pyg-paraguayan-guarani" TargetMode="External"/><Relationship Id="rId160" Type="http://schemas.openxmlformats.org/officeDocument/2006/relationships/hyperlink" Target="http://www.xe.com/currency/shp-saint-helenian-pound" TargetMode="External"/><Relationship Id="rId165" Type="http://schemas.openxmlformats.org/officeDocument/2006/relationships/hyperlink" Target="http://www.xe.com/currency/ggp-guernsey-pound" TargetMode="External"/><Relationship Id="rId22" Type="http://schemas.openxmlformats.org/officeDocument/2006/relationships/hyperlink" Target="http://www.xe.com/currency/sar-saudi-arabian-riyal" TargetMode="External"/><Relationship Id="rId27" Type="http://schemas.openxmlformats.org/officeDocument/2006/relationships/hyperlink" Target="http://www.xe.com/currency/egp-egyptian-pound" TargetMode="External"/><Relationship Id="rId43" Type="http://schemas.openxmlformats.org/officeDocument/2006/relationships/hyperlink" Target="http://www.xe.com/currency/czk-czech-koruna" TargetMode="External"/><Relationship Id="rId48" Type="http://schemas.openxmlformats.org/officeDocument/2006/relationships/hyperlink" Target="http://www.xe.com/currency/xof-cfa-franc" TargetMode="External"/><Relationship Id="rId64" Type="http://schemas.openxmlformats.org/officeDocument/2006/relationships/hyperlink" Target="http://www.xe.com/currency/bgn-bulgarian-lev" TargetMode="External"/><Relationship Id="rId69" Type="http://schemas.openxmlformats.org/officeDocument/2006/relationships/hyperlink" Target="http://www.xe.com/currency/xag-silver-ounce" TargetMode="External"/><Relationship Id="rId113" Type="http://schemas.openxmlformats.org/officeDocument/2006/relationships/hyperlink" Target="http://www.xe.com/currency/amd-armenian-dram" TargetMode="External"/><Relationship Id="rId118" Type="http://schemas.openxmlformats.org/officeDocument/2006/relationships/hyperlink" Target="http://www.xe.com/currency/bzd-belizean-dollar" TargetMode="External"/><Relationship Id="rId134" Type="http://schemas.openxmlformats.org/officeDocument/2006/relationships/hyperlink" Target="http://www.xe.com/currency/kgs-kyrgyzstani-som" TargetMode="External"/><Relationship Id="rId139" Type="http://schemas.openxmlformats.org/officeDocument/2006/relationships/hyperlink" Target="http://www.xe.com/currency/khr-cambodian-riel" TargetMode="External"/><Relationship Id="rId80" Type="http://schemas.openxmlformats.org/officeDocument/2006/relationships/hyperlink" Target="http://www.xe.com/currency/xpf-cfp-franc" TargetMode="External"/><Relationship Id="rId85" Type="http://schemas.openxmlformats.org/officeDocument/2006/relationships/hyperlink" Target="http://www.xe.com/currency/gtq-guatemalan-quetzal" TargetMode="External"/><Relationship Id="rId150" Type="http://schemas.openxmlformats.org/officeDocument/2006/relationships/hyperlink" Target="http://www.xe.com/currency/xdr-imf-special-drawing-rights" TargetMode="External"/><Relationship Id="rId155" Type="http://schemas.openxmlformats.org/officeDocument/2006/relationships/hyperlink" Target="http://www.xe.com/currency/kmf-comoran-franc" TargetMode="External"/><Relationship Id="rId12" Type="http://schemas.openxmlformats.org/officeDocument/2006/relationships/hyperlink" Target="http://www.xe.com/currency/nzd-new-zealand-dollar" TargetMode="External"/><Relationship Id="rId17" Type="http://schemas.openxmlformats.org/officeDocument/2006/relationships/hyperlink" Target="http://www.xe.com/currency/mxn-mexican-peso" TargetMode="External"/><Relationship Id="rId33" Type="http://schemas.openxmlformats.org/officeDocument/2006/relationships/hyperlink" Target="http://www.xe.com/currency/pkr-pakistani-rupee" TargetMode="External"/><Relationship Id="rId38" Type="http://schemas.openxmlformats.org/officeDocument/2006/relationships/hyperlink" Target="http://www.xe.com/currency/omr-omani-rial" TargetMode="External"/><Relationship Id="rId59" Type="http://schemas.openxmlformats.org/officeDocument/2006/relationships/hyperlink" Target="http://www.xe.com/currency/fjd-fijian-dollar" TargetMode="External"/><Relationship Id="rId103" Type="http://schemas.openxmlformats.org/officeDocument/2006/relationships/hyperlink" Target="http://www.xe.com/currency/kzt-kazakhstani-tenge" TargetMode="External"/><Relationship Id="rId108" Type="http://schemas.openxmlformats.org/officeDocument/2006/relationships/hyperlink" Target="http://www.xe.com/currency/mga-malagasy-ariary" TargetMode="External"/><Relationship Id="rId124" Type="http://schemas.openxmlformats.org/officeDocument/2006/relationships/hyperlink" Target="http://www.xe.com/currency/gnf-guinean-franc" TargetMode="External"/><Relationship Id="rId129" Type="http://schemas.openxmlformats.org/officeDocument/2006/relationships/hyperlink" Target="http://www.xe.com/currency/tjs-tajikistani-somoni" TargetMode="External"/><Relationship Id="rId54" Type="http://schemas.openxmlformats.org/officeDocument/2006/relationships/hyperlink" Target="http://www.xe.com/currency/ron-romanian-new-leu" TargetMode="External"/><Relationship Id="rId70" Type="http://schemas.openxmlformats.org/officeDocument/2006/relationships/hyperlink" Target="http://www.xe.com/currency/crc-costa-rican-colon" TargetMode="External"/><Relationship Id="rId75" Type="http://schemas.openxmlformats.org/officeDocument/2006/relationships/hyperlink" Target="http://www.xe.com/currency/ghs-ghanaian-cedi" TargetMode="External"/><Relationship Id="rId91" Type="http://schemas.openxmlformats.org/officeDocument/2006/relationships/hyperlink" Target="http://www.xe.com/currency/lak-lao-or-laotian-kip" TargetMode="External"/><Relationship Id="rId96" Type="http://schemas.openxmlformats.org/officeDocument/2006/relationships/hyperlink" Target="http://www.xe.com/currency/etb-ethiopian-birr" TargetMode="External"/><Relationship Id="rId140" Type="http://schemas.openxmlformats.org/officeDocument/2006/relationships/hyperlink" Target="http://www.xe.com/currency/mkd-macedonian-denar" TargetMode="External"/><Relationship Id="rId145" Type="http://schemas.openxmlformats.org/officeDocument/2006/relationships/hyperlink" Target="http://www.xe.com/currency/cve-cape-verdean-escudo" TargetMode="External"/><Relationship Id="rId161" Type="http://schemas.openxmlformats.org/officeDocument/2006/relationships/hyperlink" Target="http://www.xe.com/currency/jep-jersey-pound" TargetMode="External"/><Relationship Id="rId1" Type="http://schemas.openxmlformats.org/officeDocument/2006/relationships/hyperlink" Target="http://www.xe.com/currency/usd-us-dollar" TargetMode="External"/><Relationship Id="rId6" Type="http://schemas.openxmlformats.org/officeDocument/2006/relationships/hyperlink" Target="http://www.xe.com/currency/cad-canadian-dollar" TargetMode="External"/><Relationship Id="rId15" Type="http://schemas.openxmlformats.org/officeDocument/2006/relationships/hyperlink" Target="http://www.xe.com/currency/aed-emirati-dirham" TargetMode="External"/><Relationship Id="rId23" Type="http://schemas.openxmlformats.org/officeDocument/2006/relationships/hyperlink" Target="http://www.xe.com/currency/brl-brazilian-real" TargetMode="External"/><Relationship Id="rId28" Type="http://schemas.openxmlformats.org/officeDocument/2006/relationships/hyperlink" Target="http://www.xe.com/currency/iqd-iraqi-dinar" TargetMode="External"/><Relationship Id="rId36" Type="http://schemas.openxmlformats.org/officeDocument/2006/relationships/hyperlink" Target="http://www.xe.com/currency/qar-qatari-riyal" TargetMode="External"/><Relationship Id="rId49" Type="http://schemas.openxmlformats.org/officeDocument/2006/relationships/hyperlink" Target="http://www.xe.com/currency/lkr-sri-lankan-rupee" TargetMode="External"/><Relationship Id="rId57" Type="http://schemas.openxmlformats.org/officeDocument/2006/relationships/hyperlink" Target="http://www.xe.com/currency/gel-georgian-lari" TargetMode="External"/><Relationship Id="rId106" Type="http://schemas.openxmlformats.org/officeDocument/2006/relationships/hyperlink" Target="http://www.xe.com/currency/gyd-guyanese-dollar" TargetMode="External"/><Relationship Id="rId114" Type="http://schemas.openxmlformats.org/officeDocument/2006/relationships/hyperlink" Target="http://www.xe.com/currency/sbd-solomon-islander-dollar" TargetMode="External"/><Relationship Id="rId119" Type="http://schemas.openxmlformats.org/officeDocument/2006/relationships/hyperlink" Target="http://www.xe.com/currency/mwk-malawian-kwacha" TargetMode="External"/><Relationship Id="rId127" Type="http://schemas.openxmlformats.org/officeDocument/2006/relationships/hyperlink" Target="http://www.xe.com/currency/cdf-congolese-franc" TargetMode="External"/><Relationship Id="rId10" Type="http://schemas.openxmlformats.org/officeDocument/2006/relationships/hyperlink" Target="http://www.xe.com/currency/jpy-japanese-yen" TargetMode="External"/><Relationship Id="rId31" Type="http://schemas.openxmlformats.org/officeDocument/2006/relationships/hyperlink" Target="http://www.xe.com/currency/rub-russian-ruble" TargetMode="External"/><Relationship Id="rId44" Type="http://schemas.openxmlformats.org/officeDocument/2006/relationships/hyperlink" Target="http://www.xe.com/currency/vnd-vietnamese-dong" TargetMode="External"/><Relationship Id="rId52" Type="http://schemas.openxmlformats.org/officeDocument/2006/relationships/hyperlink" Target="http://www.xe.com/currency/tnd-tunisian-dinar" TargetMode="External"/><Relationship Id="rId60" Type="http://schemas.openxmlformats.org/officeDocument/2006/relationships/hyperlink" Target="http://www.xe.com/currency/vef-venezuelan-bolivar" TargetMode="External"/><Relationship Id="rId65" Type="http://schemas.openxmlformats.org/officeDocument/2006/relationships/hyperlink" Target="http://www.xe.com/currency/dzd-algerian-dinar" TargetMode="External"/><Relationship Id="rId73" Type="http://schemas.openxmlformats.org/officeDocument/2006/relationships/hyperlink" Target="http://www.xe.com/currency/jmd-jamaican-dollar" TargetMode="External"/><Relationship Id="rId78" Type="http://schemas.openxmlformats.org/officeDocument/2006/relationships/hyperlink" Target="http://www.xe.com/currency/afn-afghan-afghani" TargetMode="External"/><Relationship Id="rId81" Type="http://schemas.openxmlformats.org/officeDocument/2006/relationships/hyperlink" Target="http://www.xe.com/currency/ttd-trinidadian-dollar" TargetMode="External"/><Relationship Id="rId86" Type="http://schemas.openxmlformats.org/officeDocument/2006/relationships/hyperlink" Target="http://www.xe.com/currency/npr-nepalese-rupee" TargetMode="External"/><Relationship Id="rId94" Type="http://schemas.openxmlformats.org/officeDocument/2006/relationships/hyperlink" Target="http://www.xe.com/currency/hnl-honduran-lempira" TargetMode="External"/><Relationship Id="rId99" Type="http://schemas.openxmlformats.org/officeDocument/2006/relationships/hyperlink" Target="http://www.xe.com/currency/sdg-sudanese-pound" TargetMode="External"/><Relationship Id="rId101" Type="http://schemas.openxmlformats.org/officeDocument/2006/relationships/hyperlink" Target="http://www.xe.com/currency/nio-nicaraguan-cordoba" TargetMode="External"/><Relationship Id="rId122" Type="http://schemas.openxmlformats.org/officeDocument/2006/relationships/hyperlink" Target="http://www.xe.com/currency/sos-somali-shilling" TargetMode="External"/><Relationship Id="rId130" Type="http://schemas.openxmlformats.org/officeDocument/2006/relationships/hyperlink" Target="http://www.xe.com/currency/kpw-north-korean-won" TargetMode="External"/><Relationship Id="rId135" Type="http://schemas.openxmlformats.org/officeDocument/2006/relationships/hyperlink" Target="http://www.xe.com/currency/gip-gibraltar-pound" TargetMode="External"/><Relationship Id="rId143" Type="http://schemas.openxmlformats.org/officeDocument/2006/relationships/hyperlink" Target="http://www.xe.com/currency/ang-dutch-guilder" TargetMode="External"/><Relationship Id="rId148" Type="http://schemas.openxmlformats.org/officeDocument/2006/relationships/hyperlink" Target="http://www.xe.com/currency/svc-salvadoran-colon" TargetMode="External"/><Relationship Id="rId151" Type="http://schemas.openxmlformats.org/officeDocument/2006/relationships/hyperlink" Target="http://www.xe.com/currency/rwf-rwandan-franc" TargetMode="External"/><Relationship Id="rId156" Type="http://schemas.openxmlformats.org/officeDocument/2006/relationships/hyperlink" Target="http://www.xe.com/currency/wst-samoan-tala" TargetMode="External"/><Relationship Id="rId164" Type="http://schemas.openxmlformats.org/officeDocument/2006/relationships/hyperlink" Target="http://www.xe.com/currency/imp-isle-of-man-pound" TargetMode="External"/><Relationship Id="rId4" Type="http://schemas.openxmlformats.org/officeDocument/2006/relationships/hyperlink" Target="http://www.xe.com/currency/inr-indian-rupee" TargetMode="External"/><Relationship Id="rId9" Type="http://schemas.openxmlformats.org/officeDocument/2006/relationships/hyperlink" Target="http://www.xe.com/currency/myr-malaysian-ringgit" TargetMode="External"/><Relationship Id="rId13" Type="http://schemas.openxmlformats.org/officeDocument/2006/relationships/hyperlink" Target="http://www.xe.com/currency/thb-thai-baht" TargetMode="External"/><Relationship Id="rId18" Type="http://schemas.openxmlformats.org/officeDocument/2006/relationships/hyperlink" Target="http://www.xe.com/currency/zar-south-african-rand" TargetMode="External"/><Relationship Id="rId39" Type="http://schemas.openxmlformats.org/officeDocument/2006/relationships/hyperlink" Target="http://www.xe.com/currency/cop-colombian-peso" TargetMode="External"/><Relationship Id="rId109" Type="http://schemas.openxmlformats.org/officeDocument/2006/relationships/hyperlink" Target="http://www.xe.com/currency/kyd-caymanian-dollar" TargetMode="External"/><Relationship Id="rId34" Type="http://schemas.openxmlformats.org/officeDocument/2006/relationships/hyperlink" Target="http://www.xe.com/currency/ils-israeli-shekel" TargetMode="External"/><Relationship Id="rId50" Type="http://schemas.openxmlformats.org/officeDocument/2006/relationships/hyperlink" Target="http://www.xe.com/currency/uah-ukrainian-hryvnia" TargetMode="External"/><Relationship Id="rId55" Type="http://schemas.openxmlformats.org/officeDocument/2006/relationships/hyperlink" Target="http://www.xe.com/currency/bdt-bangladeshi-taka" TargetMode="External"/><Relationship Id="rId76" Type="http://schemas.openxmlformats.org/officeDocument/2006/relationships/hyperlink" Target="http://www.xe.com/currency/aoa-angolan-kwanza" TargetMode="External"/><Relationship Id="rId97" Type="http://schemas.openxmlformats.org/officeDocument/2006/relationships/hyperlink" Target="http://www.xe.com/currency/nad-namibian-dollar" TargetMode="External"/><Relationship Id="rId104" Type="http://schemas.openxmlformats.org/officeDocument/2006/relationships/hyperlink" Target="http://www.xe.com/currency/pab-panamanian-balboa" TargetMode="External"/><Relationship Id="rId120" Type="http://schemas.openxmlformats.org/officeDocument/2006/relationships/hyperlink" Target="http://www.xe.com/currency/gmd-gambian-dalasi" TargetMode="External"/><Relationship Id="rId125" Type="http://schemas.openxmlformats.org/officeDocument/2006/relationships/hyperlink" Target="http://www.xe.com/currency/mvr-maldivian-rufiyaa" TargetMode="External"/><Relationship Id="rId141" Type="http://schemas.openxmlformats.org/officeDocument/2006/relationships/hyperlink" Target="http://www.xe.com/currency/vuv-ni-vanuatu-vatu" TargetMode="External"/><Relationship Id="rId146" Type="http://schemas.openxmlformats.org/officeDocument/2006/relationships/hyperlink" Target="http://www.xe.com/currency/srd-surinamese-dollar" TargetMode="External"/><Relationship Id="rId7" Type="http://schemas.openxmlformats.org/officeDocument/2006/relationships/hyperlink" Target="http://www.xe.com/currency/sgd-singapore-dollar" TargetMode="External"/><Relationship Id="rId71" Type="http://schemas.openxmlformats.org/officeDocument/2006/relationships/hyperlink" Target="http://www.xe.com/currency/syp-syrian-pound" TargetMode="External"/><Relationship Id="rId92" Type="http://schemas.openxmlformats.org/officeDocument/2006/relationships/hyperlink" Target="http://www.xe.com/currency/bnd-bruneian-dollar" TargetMode="External"/><Relationship Id="rId162" Type="http://schemas.openxmlformats.org/officeDocument/2006/relationships/hyperlink" Target="http://www.xe.com/currency/tmt-turkmenistani-manat" TargetMode="External"/><Relationship Id="rId2" Type="http://schemas.openxmlformats.org/officeDocument/2006/relationships/hyperlink" Target="http://www.xe.com/currency/eur-euro" TargetMode="External"/><Relationship Id="rId29" Type="http://schemas.openxmlformats.org/officeDocument/2006/relationships/hyperlink" Target="http://www.xe.com/currency/nok-norwegian-krone" TargetMode="External"/><Relationship Id="rId24" Type="http://schemas.openxmlformats.org/officeDocument/2006/relationships/hyperlink" Target="http://www.xe.com/currency/try-turkish-lira" TargetMode="External"/><Relationship Id="rId40" Type="http://schemas.openxmlformats.org/officeDocument/2006/relationships/hyperlink" Target="http://www.xe.com/currency/clp-chilean-peso" TargetMode="External"/><Relationship Id="rId45" Type="http://schemas.openxmlformats.org/officeDocument/2006/relationships/hyperlink" Target="http://www.xe.com/currency/mad-moroccan-dirham" TargetMode="External"/><Relationship Id="rId66" Type="http://schemas.openxmlformats.org/officeDocument/2006/relationships/hyperlink" Target="http://www.xe.com/currency/irr-iranian-rial" TargetMode="External"/><Relationship Id="rId87" Type="http://schemas.openxmlformats.org/officeDocument/2006/relationships/hyperlink" Target="http://www.xe.com/currency/bob-bolivian-boliviano" TargetMode="External"/><Relationship Id="rId110" Type="http://schemas.openxmlformats.org/officeDocument/2006/relationships/hyperlink" Target="http://www.xe.com/currency/mzn-mozambican-metical" TargetMode="External"/><Relationship Id="rId115" Type="http://schemas.openxmlformats.org/officeDocument/2006/relationships/hyperlink" Target="http://www.xe.com/currency/azn-azerbaijani-new-manat" TargetMode="External"/><Relationship Id="rId131" Type="http://schemas.openxmlformats.org/officeDocument/2006/relationships/hyperlink" Target="http://www.xe.com/currency/mmk-burmese-kyat" TargetMode="External"/><Relationship Id="rId136" Type="http://schemas.openxmlformats.org/officeDocument/2006/relationships/hyperlink" Target="http://www.xe.com/currency/xpt-platinum-ounce" TargetMode="External"/><Relationship Id="rId157" Type="http://schemas.openxmlformats.org/officeDocument/2006/relationships/hyperlink" Target="http://www.xe.com/currency/spl-seborgan-luigino" TargetMode="External"/><Relationship Id="rId61" Type="http://schemas.openxmlformats.org/officeDocument/2006/relationships/hyperlink" Target="http://www.xe.com/currency/byr-belarusian-ruble" TargetMode="External"/><Relationship Id="rId82" Type="http://schemas.openxmlformats.org/officeDocument/2006/relationships/hyperlink" Target="http://www.xe.com/currency/tzs-tanzanian-shilling" TargetMode="External"/><Relationship Id="rId152" Type="http://schemas.openxmlformats.org/officeDocument/2006/relationships/hyperlink" Target="http://www.xe.com/currency/awg-aruban-or-dutch-guilder" TargetMode="External"/><Relationship Id="rId19" Type="http://schemas.openxmlformats.org/officeDocument/2006/relationships/hyperlink" Target="http://www.xe.com/currency/php-philippine-peso" TargetMode="External"/><Relationship Id="rId14" Type="http://schemas.openxmlformats.org/officeDocument/2006/relationships/hyperlink" Target="http://www.xe.com/currency/huf-hungarian-forint" TargetMode="External"/><Relationship Id="rId30" Type="http://schemas.openxmlformats.org/officeDocument/2006/relationships/hyperlink" Target="http://www.xe.com/currency/kwd-kuwaiti-dinar" TargetMode="External"/><Relationship Id="rId35" Type="http://schemas.openxmlformats.org/officeDocument/2006/relationships/hyperlink" Target="http://www.xe.com/currency/pln-polish-zloty" TargetMode="External"/><Relationship Id="rId56" Type="http://schemas.openxmlformats.org/officeDocument/2006/relationships/hyperlink" Target="http://www.xe.com/currency/pen-peruvian-nuevo-sol" TargetMode="External"/><Relationship Id="rId77" Type="http://schemas.openxmlformats.org/officeDocument/2006/relationships/hyperlink" Target="http://www.xe.com/currency/uyu-uruguayan-peso" TargetMode="External"/><Relationship Id="rId100" Type="http://schemas.openxmlformats.org/officeDocument/2006/relationships/hyperlink" Target="http://www.xe.com/currency/mop-macau-pataca" TargetMode="External"/><Relationship Id="rId105" Type="http://schemas.openxmlformats.org/officeDocument/2006/relationships/hyperlink" Target="http://www.xe.com/currency/bam-bosnian-convertible-marka" TargetMode="External"/><Relationship Id="rId126" Type="http://schemas.openxmlformats.org/officeDocument/2006/relationships/hyperlink" Target="http://www.xe.com/currency/mnt-mongolian-tughrik" TargetMode="External"/><Relationship Id="rId147" Type="http://schemas.openxmlformats.org/officeDocument/2006/relationships/hyperlink" Target="http://www.xe.com/currency/xpd-palladium-ounce" TargetMode="External"/><Relationship Id="rId8" Type="http://schemas.openxmlformats.org/officeDocument/2006/relationships/hyperlink" Target="http://www.xe.com/currency/chf-swiss-franc" TargetMode="External"/><Relationship Id="rId51" Type="http://schemas.openxmlformats.org/officeDocument/2006/relationships/hyperlink" Target="http://www.xe.com/currency/ngn-nigerian-naira" TargetMode="External"/><Relationship Id="rId72" Type="http://schemas.openxmlformats.org/officeDocument/2006/relationships/hyperlink" Target="http://www.xe.com/currency/lyd-libyan-dinar" TargetMode="External"/><Relationship Id="rId93" Type="http://schemas.openxmlformats.org/officeDocument/2006/relationships/hyperlink" Target="http://www.xe.com/currency/bwp-botswana-pula" TargetMode="External"/><Relationship Id="rId98" Type="http://schemas.openxmlformats.org/officeDocument/2006/relationships/hyperlink" Target="http://www.xe.com/currency/pgk-papua-new-guinean-kina" TargetMode="External"/><Relationship Id="rId121" Type="http://schemas.openxmlformats.org/officeDocument/2006/relationships/hyperlink" Target="http://www.xe.com/currency/bif-burundian-franc" TargetMode="External"/><Relationship Id="rId142" Type="http://schemas.openxmlformats.org/officeDocument/2006/relationships/hyperlink" Target="http://www.xe.com/currency/mro-mauritanian-ouguiya" TargetMode="External"/><Relationship Id="rId163" Type="http://schemas.openxmlformats.org/officeDocument/2006/relationships/hyperlink" Target="http://www.xe.com/currency/tvd-tuvaluan-dollar" TargetMode="External"/><Relationship Id="rId3" Type="http://schemas.openxmlformats.org/officeDocument/2006/relationships/hyperlink" Target="http://www.xe.com/currency/gbp-british-pound" TargetMode="External"/><Relationship Id="rId25" Type="http://schemas.openxmlformats.org/officeDocument/2006/relationships/hyperlink" Target="http://www.xe.com/currency/kes-kenyan-shilling" TargetMode="External"/><Relationship Id="rId46" Type="http://schemas.openxmlformats.org/officeDocument/2006/relationships/hyperlink" Target="http://www.xe.com/currency/jod-jordanian-dinar" TargetMode="External"/><Relationship Id="rId67" Type="http://schemas.openxmlformats.org/officeDocument/2006/relationships/hyperlink" Target="http://www.xe.com/currency/dop-dominican-peso" TargetMode="External"/><Relationship Id="rId116" Type="http://schemas.openxmlformats.org/officeDocument/2006/relationships/hyperlink" Target="http://www.xe.com/currency/sll-sierra-leonean-leone" TargetMode="External"/><Relationship Id="rId137" Type="http://schemas.openxmlformats.org/officeDocument/2006/relationships/hyperlink" Target="http://www.xe.com/currency/mdl-moldovan-leu" TargetMode="External"/><Relationship Id="rId158" Type="http://schemas.openxmlformats.org/officeDocument/2006/relationships/hyperlink" Target="http://www.xe.com/currency/ern-eritrean-nakfa" TargetMode="External"/><Relationship Id="rId20" Type="http://schemas.openxmlformats.org/officeDocument/2006/relationships/hyperlink" Target="http://www.xe.com/currency/sek-swedish-krona" TargetMode="External"/><Relationship Id="rId41" Type="http://schemas.openxmlformats.org/officeDocument/2006/relationships/hyperlink" Target="http://www.xe.com/currency/twd-taiwan-new-dollar" TargetMode="External"/><Relationship Id="rId62" Type="http://schemas.openxmlformats.org/officeDocument/2006/relationships/hyperlink" Target="http://www.xe.com/currency/hrk-croatian-kuna" TargetMode="External"/><Relationship Id="rId83" Type="http://schemas.openxmlformats.org/officeDocument/2006/relationships/hyperlink" Target="http://www.xe.com/currency/all-albanian-lek" TargetMode="External"/><Relationship Id="rId88" Type="http://schemas.openxmlformats.org/officeDocument/2006/relationships/hyperlink" Target="http://www.xe.com/currency/zwd-zimbabwean-dollar" TargetMode="External"/><Relationship Id="rId111" Type="http://schemas.openxmlformats.org/officeDocument/2006/relationships/hyperlink" Target="http://www.xe.com/currency/rsd-serbian-dinar" TargetMode="External"/><Relationship Id="rId132" Type="http://schemas.openxmlformats.org/officeDocument/2006/relationships/hyperlink" Target="http://www.xe.com/currency/lsl-basotho-loti" TargetMode="External"/><Relationship Id="rId153" Type="http://schemas.openxmlformats.org/officeDocument/2006/relationships/hyperlink" Target="http://www.xe.com/currency/djf-djiboutian-fra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267"/>
  <sheetViews>
    <sheetView tabSelected="1" zoomScale="75" zoomScaleNormal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80" sqref="F80"/>
    </sheetView>
  </sheetViews>
  <sheetFormatPr defaultRowHeight="14.5" x14ac:dyDescent="0.35"/>
  <cols>
    <col min="1" max="1" width="38.7265625" customWidth="1"/>
    <col min="2" max="2" width="11.1796875" customWidth="1"/>
    <col min="3" max="3" width="11.7265625" customWidth="1"/>
    <col min="4" max="4" width="12.26953125" customWidth="1"/>
    <col min="5" max="7" width="11.7265625" customWidth="1"/>
    <col min="8" max="8" width="13" customWidth="1"/>
    <col min="9" max="13" width="12.1796875" customWidth="1"/>
    <col min="14" max="14" width="12.453125" customWidth="1"/>
    <col min="15" max="16" width="11" customWidth="1"/>
    <col min="17" max="17" width="11.81640625" customWidth="1"/>
    <col min="18" max="18" width="11.7265625" customWidth="1"/>
    <col min="19" max="19" width="12.26953125" customWidth="1"/>
    <col min="20" max="20" width="11.81640625" customWidth="1"/>
    <col min="21" max="21" width="11.7265625" customWidth="1"/>
    <col min="22" max="22" width="12.26953125" customWidth="1"/>
    <col min="23" max="23" width="11.81640625" customWidth="1"/>
    <col min="24" max="24" width="11.7265625" customWidth="1"/>
    <col min="25" max="25" width="12.26953125" customWidth="1"/>
    <col min="26" max="26" width="17.26953125" customWidth="1"/>
    <col min="27" max="27" width="11.1796875" customWidth="1"/>
    <col min="28" max="32" width="11.7265625" customWidth="1"/>
    <col min="33" max="33" width="13" customWidth="1"/>
    <col min="34" max="35" width="12.1796875" customWidth="1"/>
  </cols>
  <sheetData>
    <row r="2" spans="1:35" ht="21" x14ac:dyDescent="0.5">
      <c r="A2" s="1" t="s">
        <v>445</v>
      </c>
    </row>
    <row r="3" spans="1:35" ht="15" thickBot="1" x14ac:dyDescent="0.4"/>
    <row r="4" spans="1:35" ht="44" thickBot="1" x14ac:dyDescent="0.4">
      <c r="B4" s="157" t="s">
        <v>1</v>
      </c>
      <c r="C4" s="158"/>
      <c r="D4" s="159"/>
      <c r="E4" s="157" t="s">
        <v>2</v>
      </c>
      <c r="F4" s="158"/>
      <c r="G4" s="159"/>
      <c r="H4" s="157" t="s">
        <v>3</v>
      </c>
      <c r="I4" s="158"/>
      <c r="J4" s="159"/>
      <c r="K4" s="157" t="s">
        <v>4</v>
      </c>
      <c r="L4" s="158"/>
      <c r="M4" s="159"/>
      <c r="N4" s="157" t="s">
        <v>5</v>
      </c>
      <c r="O4" s="158"/>
      <c r="P4" s="159"/>
      <c r="Q4" s="157" t="s">
        <v>6</v>
      </c>
      <c r="R4" s="158"/>
      <c r="S4" s="159"/>
      <c r="T4" s="157" t="s">
        <v>7</v>
      </c>
      <c r="U4" s="158"/>
      <c r="V4" s="159"/>
      <c r="W4" s="157" t="s">
        <v>8</v>
      </c>
      <c r="X4" s="158"/>
      <c r="Y4" s="159"/>
      <c r="Z4" s="2" t="s">
        <v>9</v>
      </c>
      <c r="AA4" s="157" t="s">
        <v>177</v>
      </c>
      <c r="AB4" s="158"/>
      <c r="AC4" s="159"/>
      <c r="AD4" s="157" t="s">
        <v>178</v>
      </c>
      <c r="AE4" s="158"/>
      <c r="AF4" s="159"/>
      <c r="AG4" s="157" t="s">
        <v>179</v>
      </c>
      <c r="AH4" s="158"/>
      <c r="AI4" s="159"/>
    </row>
    <row r="5" spans="1:35" ht="58.5" thickBot="1" x14ac:dyDescent="0.4">
      <c r="A5" s="3" t="s">
        <v>10</v>
      </c>
      <c r="B5" s="4" t="s">
        <v>11</v>
      </c>
      <c r="C5" s="4" t="s">
        <v>12</v>
      </c>
      <c r="D5" s="4" t="s">
        <v>13</v>
      </c>
      <c r="E5" s="4" t="s">
        <v>11</v>
      </c>
      <c r="F5" s="4" t="s">
        <v>12</v>
      </c>
      <c r="G5" s="4" t="s">
        <v>13</v>
      </c>
      <c r="H5" s="4" t="s">
        <v>11</v>
      </c>
      <c r="I5" s="4" t="s">
        <v>12</v>
      </c>
      <c r="J5" s="4" t="s">
        <v>13</v>
      </c>
      <c r="K5" s="4" t="s">
        <v>11</v>
      </c>
      <c r="L5" s="4" t="s">
        <v>12</v>
      </c>
      <c r="M5" s="4" t="s">
        <v>13</v>
      </c>
      <c r="N5" s="4" t="s">
        <v>11</v>
      </c>
      <c r="O5" s="4" t="s">
        <v>12</v>
      </c>
      <c r="P5" s="4" t="s">
        <v>13</v>
      </c>
      <c r="Q5" s="4" t="s">
        <v>11</v>
      </c>
      <c r="R5" s="4" t="s">
        <v>12</v>
      </c>
      <c r="S5" s="4" t="s">
        <v>13</v>
      </c>
      <c r="T5" s="4" t="s">
        <v>11</v>
      </c>
      <c r="U5" s="4" t="s">
        <v>12</v>
      </c>
      <c r="V5" s="4" t="s">
        <v>13</v>
      </c>
      <c r="W5" s="4" t="s">
        <v>11</v>
      </c>
      <c r="X5" s="4" t="s">
        <v>12</v>
      </c>
      <c r="Y5" s="4" t="s">
        <v>13</v>
      </c>
      <c r="Z5" s="5" t="s">
        <v>14</v>
      </c>
      <c r="AA5" s="71" t="s">
        <v>11</v>
      </c>
      <c r="AB5" s="71" t="s">
        <v>12</v>
      </c>
      <c r="AC5" s="71" t="s">
        <v>13</v>
      </c>
      <c r="AD5" s="71" t="s">
        <v>11</v>
      </c>
      <c r="AE5" s="71" t="s">
        <v>12</v>
      </c>
      <c r="AF5" s="71" t="s">
        <v>13</v>
      </c>
      <c r="AG5" s="71" t="s">
        <v>11</v>
      </c>
      <c r="AH5" s="71" t="s">
        <v>12</v>
      </c>
      <c r="AI5" s="71" t="s">
        <v>13</v>
      </c>
    </row>
    <row r="6" spans="1:35" ht="15" thickBot="1" x14ac:dyDescent="0.4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8"/>
      <c r="W6" s="7"/>
      <c r="X6" s="7"/>
      <c r="Y6" s="8"/>
      <c r="Z6" s="8"/>
      <c r="AA6" s="145"/>
      <c r="AB6" s="145"/>
      <c r="AC6" s="146"/>
      <c r="AD6" s="145"/>
      <c r="AE6" s="145"/>
      <c r="AF6" s="146"/>
      <c r="AG6" s="145"/>
      <c r="AH6" s="145"/>
      <c r="AI6" s="146"/>
    </row>
    <row r="7" spans="1:35" x14ac:dyDescent="0.35">
      <c r="A7" s="41" t="s">
        <v>16</v>
      </c>
      <c r="B7" s="9">
        <v>855</v>
      </c>
      <c r="C7" s="10">
        <v>694.82624999999996</v>
      </c>
      <c r="D7" s="11">
        <v>748.9375</v>
      </c>
      <c r="E7" s="9">
        <v>975.83333333333337</v>
      </c>
      <c r="F7" s="10">
        <v>765</v>
      </c>
      <c r="G7" s="11">
        <v>797.93181818181813</v>
      </c>
      <c r="H7" s="9">
        <v>4517.6923076923076</v>
      </c>
      <c r="I7" s="10">
        <v>3843.4830000000002</v>
      </c>
      <c r="J7" s="11">
        <v>3697.5</v>
      </c>
      <c r="K7" s="9">
        <v>5076.666666666667</v>
      </c>
      <c r="L7" s="10">
        <v>4848.6477777777782</v>
      </c>
      <c r="M7" s="11">
        <v>3532.5</v>
      </c>
      <c r="N7" s="9">
        <v>1851.25</v>
      </c>
      <c r="O7" s="10">
        <v>1820.346</v>
      </c>
      <c r="P7" s="11">
        <v>1713.3333333333333</v>
      </c>
      <c r="Q7" s="9">
        <v>321.92307692307691</v>
      </c>
      <c r="R7" s="10">
        <v>371.42857142857144</v>
      </c>
      <c r="S7" s="11">
        <v>279.53846153846155</v>
      </c>
      <c r="T7" s="9">
        <v>110</v>
      </c>
      <c r="U7" s="10">
        <v>96</v>
      </c>
      <c r="V7" s="11">
        <v>84</v>
      </c>
      <c r="W7" s="9">
        <v>3319</v>
      </c>
      <c r="X7" s="10">
        <v>4333.333333333333</v>
      </c>
      <c r="Y7" s="11">
        <v>2977</v>
      </c>
      <c r="Z7" s="140">
        <v>1312</v>
      </c>
      <c r="AA7" s="147">
        <v>1298.5</v>
      </c>
      <c r="AB7" s="147">
        <v>1500</v>
      </c>
      <c r="AC7" s="148">
        <v>1209.6666666666667</v>
      </c>
      <c r="AD7" s="147">
        <v>4166.666666666667</v>
      </c>
      <c r="AE7" s="147">
        <v>3533.3333333333335</v>
      </c>
      <c r="AF7" s="148">
        <v>3116.6666666666665</v>
      </c>
      <c r="AG7" s="147">
        <v>6000</v>
      </c>
      <c r="AH7" s="147">
        <v>5080</v>
      </c>
      <c r="AI7" s="148">
        <v>4800</v>
      </c>
    </row>
    <row r="8" spans="1:35" x14ac:dyDescent="0.35">
      <c r="A8" s="12" t="s">
        <v>17</v>
      </c>
      <c r="B8" s="13">
        <v>12</v>
      </c>
      <c r="C8" s="14">
        <v>8</v>
      </c>
      <c r="D8" s="15">
        <v>12</v>
      </c>
      <c r="E8" s="13">
        <v>12</v>
      </c>
      <c r="F8" s="14">
        <v>8</v>
      </c>
      <c r="G8" s="15">
        <v>11</v>
      </c>
      <c r="H8" s="13">
        <v>13</v>
      </c>
      <c r="I8" s="14">
        <v>10</v>
      </c>
      <c r="J8" s="15">
        <v>12</v>
      </c>
      <c r="K8" s="13">
        <v>12</v>
      </c>
      <c r="L8" s="14">
        <v>9</v>
      </c>
      <c r="M8" s="15">
        <v>12</v>
      </c>
      <c r="N8" s="13">
        <v>8</v>
      </c>
      <c r="O8" s="14">
        <v>5</v>
      </c>
      <c r="P8" s="15">
        <v>6</v>
      </c>
      <c r="Q8" s="13">
        <v>13</v>
      </c>
      <c r="R8" s="14">
        <v>7</v>
      </c>
      <c r="S8" s="15">
        <v>13</v>
      </c>
      <c r="T8" s="13">
        <v>2</v>
      </c>
      <c r="U8" s="14">
        <v>1</v>
      </c>
      <c r="V8" s="15">
        <v>1</v>
      </c>
      <c r="W8" s="13">
        <v>5</v>
      </c>
      <c r="X8" s="14">
        <v>3</v>
      </c>
      <c r="Y8" s="15">
        <v>5</v>
      </c>
      <c r="Z8" s="141">
        <v>5</v>
      </c>
      <c r="AA8" s="147">
        <v>4</v>
      </c>
      <c r="AB8" s="147">
        <v>3</v>
      </c>
      <c r="AC8" s="148">
        <v>3</v>
      </c>
      <c r="AD8" s="147">
        <v>3</v>
      </c>
      <c r="AE8" s="147">
        <v>3</v>
      </c>
      <c r="AF8" s="148">
        <v>3</v>
      </c>
      <c r="AG8" s="147">
        <v>2</v>
      </c>
      <c r="AH8" s="147">
        <v>2</v>
      </c>
      <c r="AI8" s="148">
        <v>2</v>
      </c>
    </row>
    <row r="9" spans="1:35" x14ac:dyDescent="0.35">
      <c r="A9" s="12" t="s">
        <v>18</v>
      </c>
      <c r="B9" s="16">
        <v>1495</v>
      </c>
      <c r="C9" s="17">
        <v>995</v>
      </c>
      <c r="D9" s="18">
        <v>1495</v>
      </c>
      <c r="E9" s="16">
        <v>1600</v>
      </c>
      <c r="F9" s="17">
        <v>1128</v>
      </c>
      <c r="G9" s="18">
        <v>1600</v>
      </c>
      <c r="H9" s="16">
        <v>8500</v>
      </c>
      <c r="I9" s="17">
        <v>8500</v>
      </c>
      <c r="J9" s="18">
        <v>8500</v>
      </c>
      <c r="K9" s="16">
        <v>12880</v>
      </c>
      <c r="L9" s="17">
        <v>10026</v>
      </c>
      <c r="M9" s="18">
        <v>7000</v>
      </c>
      <c r="N9" s="16">
        <v>2560</v>
      </c>
      <c r="O9" s="17">
        <v>2560</v>
      </c>
      <c r="P9" s="18">
        <v>2560</v>
      </c>
      <c r="Q9" s="16">
        <v>1200</v>
      </c>
      <c r="R9" s="17">
        <v>1200</v>
      </c>
      <c r="S9" s="18">
        <v>840</v>
      </c>
      <c r="T9" s="16">
        <v>120</v>
      </c>
      <c r="U9" s="17">
        <v>96</v>
      </c>
      <c r="V9" s="18">
        <v>84</v>
      </c>
      <c r="W9" s="16">
        <v>8500</v>
      </c>
      <c r="X9" s="17">
        <v>8500</v>
      </c>
      <c r="Y9" s="18">
        <v>8500</v>
      </c>
      <c r="Z9" s="142">
        <v>1800</v>
      </c>
      <c r="AA9" s="147">
        <v>2500</v>
      </c>
      <c r="AB9" s="147">
        <v>2000</v>
      </c>
      <c r="AC9" s="148">
        <v>1800</v>
      </c>
      <c r="AD9" s="147">
        <v>6500</v>
      </c>
      <c r="AE9" s="147">
        <v>5200</v>
      </c>
      <c r="AF9" s="148">
        <v>4550</v>
      </c>
      <c r="AG9" s="147">
        <v>8000</v>
      </c>
      <c r="AH9" s="147">
        <v>6160</v>
      </c>
      <c r="AI9" s="148">
        <v>5600</v>
      </c>
    </row>
    <row r="10" spans="1:35" ht="15" thickBot="1" x14ac:dyDescent="0.4">
      <c r="A10" s="19" t="s">
        <v>19</v>
      </c>
      <c r="B10" s="20">
        <v>600</v>
      </c>
      <c r="C10" s="21">
        <v>495</v>
      </c>
      <c r="D10" s="22">
        <v>272.25</v>
      </c>
      <c r="E10" s="20">
        <v>600</v>
      </c>
      <c r="F10" s="21">
        <v>495</v>
      </c>
      <c r="G10" s="22">
        <v>272.25</v>
      </c>
      <c r="H10" s="20">
        <v>700</v>
      </c>
      <c r="I10" s="21">
        <v>700</v>
      </c>
      <c r="J10" s="22">
        <v>700</v>
      </c>
      <c r="K10" s="20">
        <v>700</v>
      </c>
      <c r="L10" s="21">
        <v>900</v>
      </c>
      <c r="M10" s="22">
        <v>700</v>
      </c>
      <c r="N10" s="20">
        <v>750</v>
      </c>
      <c r="O10" s="21">
        <v>800</v>
      </c>
      <c r="P10" s="22">
        <v>600</v>
      </c>
      <c r="Q10" s="20">
        <v>100</v>
      </c>
      <c r="R10" s="21">
        <v>100</v>
      </c>
      <c r="S10" s="22">
        <v>100</v>
      </c>
      <c r="T10" s="20">
        <v>100</v>
      </c>
      <c r="U10" s="21">
        <v>96</v>
      </c>
      <c r="V10" s="22">
        <v>84</v>
      </c>
      <c r="W10" s="20">
        <v>395</v>
      </c>
      <c r="X10" s="21">
        <v>2000</v>
      </c>
      <c r="Y10" s="22">
        <v>395</v>
      </c>
      <c r="Z10" s="143">
        <v>1000</v>
      </c>
      <c r="AA10" s="147">
        <v>99</v>
      </c>
      <c r="AB10" s="147">
        <v>700</v>
      </c>
      <c r="AC10" s="148">
        <v>79</v>
      </c>
      <c r="AD10" s="147">
        <v>2000</v>
      </c>
      <c r="AE10" s="147">
        <v>2000</v>
      </c>
      <c r="AF10" s="148">
        <v>2000</v>
      </c>
      <c r="AG10" s="147">
        <v>4000</v>
      </c>
      <c r="AH10" s="147">
        <v>4000</v>
      </c>
      <c r="AI10" s="148">
        <v>4000</v>
      </c>
    </row>
    <row r="11" spans="1:35" x14ac:dyDescent="0.35">
      <c r="A11" s="23" t="s">
        <v>20</v>
      </c>
      <c r="B11" s="9">
        <v>702.2170494400001</v>
      </c>
      <c r="C11" s="10">
        <v>593.70604889201445</v>
      </c>
      <c r="D11" s="11">
        <v>606.99637905244435</v>
      </c>
      <c r="E11" s="9">
        <v>857.77260499555564</v>
      </c>
      <c r="F11" s="10">
        <v>594</v>
      </c>
      <c r="G11" s="11">
        <v>762.5519346079999</v>
      </c>
      <c r="H11" s="9">
        <v>3096.7188491422221</v>
      </c>
      <c r="I11" s="10">
        <v>3559.9184292576001</v>
      </c>
      <c r="J11" s="11">
        <v>2452.0920832884444</v>
      </c>
      <c r="K11" s="9">
        <v>3096.7188491422221</v>
      </c>
      <c r="L11" s="10">
        <v>3737.9184292576001</v>
      </c>
      <c r="M11" s="11">
        <v>3050.0989648422224</v>
      </c>
      <c r="N11" s="9">
        <v>1388.8670695799999</v>
      </c>
      <c r="O11" s="10">
        <v>1695.799345524</v>
      </c>
      <c r="P11" s="11">
        <v>1323.581948706</v>
      </c>
      <c r="Q11" s="9">
        <v>196.90731553428571</v>
      </c>
      <c r="R11" s="10">
        <v>271.78373624666665</v>
      </c>
      <c r="S11" s="11">
        <v>154.0208351597143</v>
      </c>
      <c r="T11" s="9">
        <v>46.535120874</v>
      </c>
      <c r="U11" s="10">
        <v>35.448064753200001</v>
      </c>
      <c r="V11" s="11">
        <v>32.574584611799999</v>
      </c>
      <c r="W11" s="9">
        <v>3549.681092623</v>
      </c>
      <c r="X11" s="10">
        <v>4333.333333333333</v>
      </c>
      <c r="Y11" s="11">
        <v>3272.2767648361</v>
      </c>
      <c r="Z11" s="140">
        <v>1088.98596529</v>
      </c>
      <c r="AA11" s="147">
        <v>949.5</v>
      </c>
      <c r="AB11" s="147">
        <v>1800</v>
      </c>
      <c r="AC11" s="148">
        <v>939.5</v>
      </c>
      <c r="AD11" s="147">
        <v>1775.5853479</v>
      </c>
      <c r="AE11" s="147">
        <v>1659.2475457149999</v>
      </c>
      <c r="AF11" s="148">
        <v>1542.90974353</v>
      </c>
      <c r="AG11" s="147">
        <v>3551.1706958</v>
      </c>
      <c r="AH11" s="147">
        <v>3194.4014357659998</v>
      </c>
      <c r="AI11" s="148">
        <v>3085.81948706</v>
      </c>
    </row>
    <row r="12" spans="1:35" x14ac:dyDescent="0.35">
      <c r="A12" s="12" t="s">
        <v>17</v>
      </c>
      <c r="B12" s="13">
        <v>9</v>
      </c>
      <c r="C12" s="14">
        <v>5</v>
      </c>
      <c r="D12" s="15">
        <v>9</v>
      </c>
      <c r="E12" s="13">
        <v>9</v>
      </c>
      <c r="F12" s="14">
        <v>5</v>
      </c>
      <c r="G12" s="15">
        <v>9</v>
      </c>
      <c r="H12" s="13">
        <v>9</v>
      </c>
      <c r="I12" s="14">
        <v>5</v>
      </c>
      <c r="J12" s="15">
        <v>9</v>
      </c>
      <c r="K12" s="13">
        <v>9</v>
      </c>
      <c r="L12" s="14">
        <v>5</v>
      </c>
      <c r="M12" s="15">
        <v>9</v>
      </c>
      <c r="N12" s="13">
        <v>4</v>
      </c>
      <c r="O12" s="14">
        <v>3</v>
      </c>
      <c r="P12" s="15">
        <v>4</v>
      </c>
      <c r="Q12" s="13">
        <v>7</v>
      </c>
      <c r="R12" s="14">
        <v>3</v>
      </c>
      <c r="S12" s="15">
        <v>7</v>
      </c>
      <c r="T12" s="13">
        <v>1</v>
      </c>
      <c r="U12" s="14">
        <v>1</v>
      </c>
      <c r="V12" s="15">
        <v>1</v>
      </c>
      <c r="W12" s="13">
        <v>4</v>
      </c>
      <c r="X12" s="14">
        <v>3</v>
      </c>
      <c r="Y12" s="15">
        <v>4</v>
      </c>
      <c r="Z12" s="141">
        <v>4</v>
      </c>
      <c r="AA12" s="147">
        <v>2</v>
      </c>
      <c r="AB12" s="147">
        <v>1</v>
      </c>
      <c r="AC12" s="148">
        <v>2</v>
      </c>
      <c r="AD12" s="147">
        <v>2</v>
      </c>
      <c r="AE12" s="147">
        <v>2</v>
      </c>
      <c r="AF12" s="148">
        <v>2</v>
      </c>
      <c r="AG12" s="147">
        <v>2</v>
      </c>
      <c r="AH12" s="147">
        <v>2</v>
      </c>
      <c r="AI12" s="148">
        <v>2</v>
      </c>
    </row>
    <row r="13" spans="1:35" x14ac:dyDescent="0.35">
      <c r="A13" s="12" t="s">
        <v>18</v>
      </c>
      <c r="B13" s="16">
        <v>1400</v>
      </c>
      <c r="C13" s="17">
        <v>890</v>
      </c>
      <c r="D13" s="18">
        <v>1400</v>
      </c>
      <c r="E13" s="16">
        <v>1400</v>
      </c>
      <c r="F13" s="17">
        <v>890</v>
      </c>
      <c r="G13" s="18">
        <v>1400</v>
      </c>
      <c r="H13" s="16">
        <v>7000</v>
      </c>
      <c r="I13" s="17">
        <v>5800</v>
      </c>
      <c r="J13" s="18">
        <v>7000</v>
      </c>
      <c r="K13" s="16">
        <v>7000</v>
      </c>
      <c r="L13" s="17">
        <v>5800</v>
      </c>
      <c r="M13" s="18">
        <v>7000</v>
      </c>
      <c r="N13" s="16">
        <v>2560</v>
      </c>
      <c r="O13" s="17">
        <v>2560</v>
      </c>
      <c r="P13" s="18">
        <v>2560</v>
      </c>
      <c r="Q13" s="16">
        <v>465.35120874</v>
      </c>
      <c r="R13" s="17">
        <v>465.35120874</v>
      </c>
      <c r="S13" s="18">
        <v>325.74584611799997</v>
      </c>
      <c r="T13" s="16">
        <v>46.535120874</v>
      </c>
      <c r="U13" s="17">
        <v>35.448064753200001</v>
      </c>
      <c r="V13" s="18">
        <v>32.574584611799999</v>
      </c>
      <c r="W13" s="16">
        <v>8500</v>
      </c>
      <c r="X13" s="17">
        <v>8500</v>
      </c>
      <c r="Y13" s="18">
        <v>8500</v>
      </c>
      <c r="Z13" s="142">
        <v>1800</v>
      </c>
      <c r="AA13" s="147">
        <v>1800</v>
      </c>
      <c r="AB13" s="147">
        <v>1800</v>
      </c>
      <c r="AC13" s="148">
        <v>1800</v>
      </c>
      <c r="AD13" s="147">
        <v>2000</v>
      </c>
      <c r="AE13" s="147">
        <v>2000</v>
      </c>
      <c r="AF13" s="148">
        <v>2000</v>
      </c>
      <c r="AG13" s="147">
        <v>4000</v>
      </c>
      <c r="AH13" s="147">
        <v>4000</v>
      </c>
      <c r="AI13" s="148">
        <v>4000</v>
      </c>
    </row>
    <row r="14" spans="1:35" ht="15" thickBot="1" x14ac:dyDescent="0.4">
      <c r="A14" s="19" t="s">
        <v>19</v>
      </c>
      <c r="B14" s="20">
        <v>279.71930580000003</v>
      </c>
      <c r="C14" s="21">
        <v>278.53024446007197</v>
      </c>
      <c r="D14" s="22">
        <v>195.80351405999997</v>
      </c>
      <c r="E14" s="20">
        <v>279.71930580000003</v>
      </c>
      <c r="F14" s="21">
        <v>278.53024446007197</v>
      </c>
      <c r="G14" s="22">
        <v>195.80351405999997</v>
      </c>
      <c r="H14" s="20">
        <v>700</v>
      </c>
      <c r="I14" s="21">
        <v>890</v>
      </c>
      <c r="J14" s="22">
        <v>700</v>
      </c>
      <c r="K14" s="20">
        <v>700</v>
      </c>
      <c r="L14" s="21">
        <v>1780</v>
      </c>
      <c r="M14" s="22">
        <v>700</v>
      </c>
      <c r="N14" s="20">
        <v>375</v>
      </c>
      <c r="O14" s="21">
        <v>527.39803657200002</v>
      </c>
      <c r="P14" s="22">
        <v>300</v>
      </c>
      <c r="Q14" s="20">
        <v>80</v>
      </c>
      <c r="R14" s="21">
        <v>100</v>
      </c>
      <c r="S14" s="22">
        <v>80</v>
      </c>
      <c r="T14" s="20">
        <v>46.535120874</v>
      </c>
      <c r="U14" s="21">
        <v>35.448064753200001</v>
      </c>
      <c r="V14" s="22">
        <v>32.574584611799999</v>
      </c>
      <c r="W14" s="20">
        <v>1198.7243704919999</v>
      </c>
      <c r="X14" s="21">
        <v>2000</v>
      </c>
      <c r="Y14" s="22">
        <v>839.1070593444</v>
      </c>
      <c r="Z14" s="143">
        <v>55.943861159999997</v>
      </c>
      <c r="AA14" s="147">
        <v>99</v>
      </c>
      <c r="AB14" s="147">
        <v>1800</v>
      </c>
      <c r="AC14" s="148">
        <v>79</v>
      </c>
      <c r="AD14" s="147">
        <v>1551.1706958</v>
      </c>
      <c r="AE14" s="147">
        <v>1318.49509143</v>
      </c>
      <c r="AF14" s="148">
        <v>1085.81948706</v>
      </c>
      <c r="AG14" s="147">
        <v>3102.3413916</v>
      </c>
      <c r="AH14" s="147">
        <v>2388.8028715320002</v>
      </c>
      <c r="AI14" s="148">
        <v>2171.6389741200001</v>
      </c>
    </row>
    <row r="15" spans="1:35" x14ac:dyDescent="0.35">
      <c r="A15" s="23" t="s">
        <v>21</v>
      </c>
      <c r="B15" s="9">
        <v>697.54257804244435</v>
      </c>
      <c r="C15" s="10">
        <v>595.46892676875336</v>
      </c>
      <c r="D15" s="11">
        <v>603.72424907415552</v>
      </c>
      <c r="E15" s="9">
        <v>853.098133598</v>
      </c>
      <c r="F15" s="10">
        <v>595</v>
      </c>
      <c r="G15" s="11">
        <v>759.27980462971107</v>
      </c>
      <c r="H15" s="9">
        <v>3052.033818601778</v>
      </c>
      <c r="I15" s="10">
        <v>3922.5</v>
      </c>
      <c r="J15" s="11">
        <v>2420.8125619101329</v>
      </c>
      <c r="K15" s="9">
        <v>3052.033818601778</v>
      </c>
      <c r="L15" s="10">
        <v>3351.8742862726658</v>
      </c>
      <c r="M15" s="11">
        <v>3001.7693046217773</v>
      </c>
      <c r="N15" s="9">
        <v>1356.8980592509999</v>
      </c>
      <c r="O15" s="10">
        <v>1659.5678004844667</v>
      </c>
      <c r="P15" s="11">
        <v>1301.2036414756999</v>
      </c>
      <c r="Q15" s="9">
        <v>180.34916825042859</v>
      </c>
      <c r="R15" s="10">
        <v>239.81472591766669</v>
      </c>
      <c r="S15" s="11">
        <v>141.57298920387143</v>
      </c>
      <c r="T15" s="9">
        <v>36.944417775300003</v>
      </c>
      <c r="U15" s="10">
        <v>36.944417775300003</v>
      </c>
      <c r="V15" s="11">
        <v>25.86109244271</v>
      </c>
      <c r="W15" s="9">
        <v>3573.263655533875</v>
      </c>
      <c r="X15" s="10">
        <v>4333.333333333333</v>
      </c>
      <c r="Y15" s="11">
        <v>3288.7845588737123</v>
      </c>
      <c r="Z15" s="140">
        <v>1181.8120922075</v>
      </c>
      <c r="AA15" s="147">
        <v>949.5</v>
      </c>
      <c r="AB15" s="147">
        <v>1800</v>
      </c>
      <c r="AC15" s="148">
        <v>939.5</v>
      </c>
      <c r="AD15" s="147">
        <v>1615.740296255</v>
      </c>
      <c r="AE15" s="147">
        <v>1523.3792518167502</v>
      </c>
      <c r="AF15" s="148">
        <v>1431.0182073784999</v>
      </c>
      <c r="AG15" s="147">
        <v>3231.48059251</v>
      </c>
      <c r="AH15" s="147">
        <v>2948.2400562327002</v>
      </c>
      <c r="AI15" s="148">
        <v>2862.0364147569999</v>
      </c>
    </row>
    <row r="16" spans="1:35" x14ac:dyDescent="0.35">
      <c r="A16" s="12" t="s">
        <v>17</v>
      </c>
      <c r="B16" s="13">
        <v>9</v>
      </c>
      <c r="C16" s="14">
        <v>5</v>
      </c>
      <c r="D16" s="15">
        <v>9</v>
      </c>
      <c r="E16" s="13">
        <v>9</v>
      </c>
      <c r="F16" s="14">
        <v>5</v>
      </c>
      <c r="G16" s="15">
        <v>9</v>
      </c>
      <c r="H16" s="13">
        <v>9</v>
      </c>
      <c r="I16" s="14">
        <v>4</v>
      </c>
      <c r="J16" s="15">
        <v>9</v>
      </c>
      <c r="K16" s="13">
        <v>9</v>
      </c>
      <c r="L16" s="14">
        <v>5</v>
      </c>
      <c r="M16" s="15">
        <v>9</v>
      </c>
      <c r="N16" s="13">
        <v>4</v>
      </c>
      <c r="O16" s="14">
        <v>3</v>
      </c>
      <c r="P16" s="15">
        <v>4</v>
      </c>
      <c r="Q16" s="13">
        <v>7</v>
      </c>
      <c r="R16" s="14">
        <v>3</v>
      </c>
      <c r="S16" s="15">
        <v>7</v>
      </c>
      <c r="T16" s="13">
        <v>1</v>
      </c>
      <c r="U16" s="14">
        <v>1</v>
      </c>
      <c r="V16" s="15">
        <v>1</v>
      </c>
      <c r="W16" s="13">
        <v>4</v>
      </c>
      <c r="X16" s="14">
        <v>3</v>
      </c>
      <c r="Y16" s="15">
        <v>4</v>
      </c>
      <c r="Z16" s="141">
        <v>4</v>
      </c>
      <c r="AA16" s="147">
        <v>2</v>
      </c>
      <c r="AB16" s="147">
        <v>1</v>
      </c>
      <c r="AC16" s="148">
        <v>2</v>
      </c>
      <c r="AD16" s="147">
        <v>2</v>
      </c>
      <c r="AE16" s="147">
        <v>2</v>
      </c>
      <c r="AF16" s="148">
        <v>2</v>
      </c>
      <c r="AG16" s="147">
        <v>2</v>
      </c>
      <c r="AH16" s="147">
        <v>2</v>
      </c>
      <c r="AI16" s="148">
        <v>2</v>
      </c>
    </row>
    <row r="17" spans="1:35" x14ac:dyDescent="0.35">
      <c r="A17" s="12" t="s">
        <v>18</v>
      </c>
      <c r="B17" s="16">
        <v>1400</v>
      </c>
      <c r="C17" s="17">
        <v>890</v>
      </c>
      <c r="D17" s="18">
        <v>1400</v>
      </c>
      <c r="E17" s="16">
        <v>1400</v>
      </c>
      <c r="F17" s="17">
        <v>890</v>
      </c>
      <c r="G17" s="18">
        <v>1400</v>
      </c>
      <c r="H17" s="16">
        <v>7000</v>
      </c>
      <c r="I17" s="17">
        <v>5800</v>
      </c>
      <c r="J17" s="18">
        <v>7000</v>
      </c>
      <c r="K17" s="16">
        <v>7000</v>
      </c>
      <c r="L17" s="17">
        <v>5800</v>
      </c>
      <c r="M17" s="18">
        <v>7000</v>
      </c>
      <c r="N17" s="16">
        <v>2560</v>
      </c>
      <c r="O17" s="17">
        <v>2560</v>
      </c>
      <c r="P17" s="18">
        <v>2560</v>
      </c>
      <c r="Q17" s="16">
        <v>369.44417775300002</v>
      </c>
      <c r="R17" s="17">
        <v>369.44417775300002</v>
      </c>
      <c r="S17" s="18">
        <v>258.61092442710003</v>
      </c>
      <c r="T17" s="16">
        <v>36.944417775300003</v>
      </c>
      <c r="U17" s="17">
        <v>36.944417775300003</v>
      </c>
      <c r="V17" s="18">
        <v>25.86109244271</v>
      </c>
      <c r="W17" s="16">
        <v>8500</v>
      </c>
      <c r="X17" s="17">
        <v>8500</v>
      </c>
      <c r="Y17" s="18">
        <v>8500</v>
      </c>
      <c r="Z17" s="142">
        <v>1800</v>
      </c>
      <c r="AA17" s="147">
        <v>1800</v>
      </c>
      <c r="AB17" s="147">
        <v>1800</v>
      </c>
      <c r="AC17" s="148">
        <v>1800</v>
      </c>
      <c r="AD17" s="147">
        <v>2000</v>
      </c>
      <c r="AE17" s="147">
        <v>2000</v>
      </c>
      <c r="AF17" s="148">
        <v>2000</v>
      </c>
      <c r="AG17" s="147">
        <v>4000</v>
      </c>
      <c r="AH17" s="147">
        <v>4000</v>
      </c>
      <c r="AI17" s="148">
        <v>4000</v>
      </c>
    </row>
    <row r="18" spans="1:35" ht="15" thickBot="1" x14ac:dyDescent="0.4">
      <c r="A18" s="19" t="s">
        <v>19</v>
      </c>
      <c r="B18" s="20">
        <v>246.29611850200001</v>
      </c>
      <c r="C18" s="21">
        <v>287.34463384376699</v>
      </c>
      <c r="D18" s="22">
        <v>172.40728295140002</v>
      </c>
      <c r="E18" s="20">
        <v>246.29611850200001</v>
      </c>
      <c r="F18" s="21">
        <v>287.34463384376699</v>
      </c>
      <c r="G18" s="22">
        <v>172.40728295140002</v>
      </c>
      <c r="H18" s="20">
        <v>700</v>
      </c>
      <c r="I18" s="21">
        <v>890</v>
      </c>
      <c r="J18" s="22">
        <v>700</v>
      </c>
      <c r="K18" s="20">
        <v>700</v>
      </c>
      <c r="L18" s="21">
        <v>179.37143136332901</v>
      </c>
      <c r="M18" s="22">
        <v>700</v>
      </c>
      <c r="N18" s="20">
        <v>375</v>
      </c>
      <c r="O18" s="21">
        <v>418.70340145340003</v>
      </c>
      <c r="P18" s="22">
        <v>300</v>
      </c>
      <c r="Q18" s="20">
        <v>60</v>
      </c>
      <c r="R18" s="21">
        <v>100</v>
      </c>
      <c r="S18" s="22">
        <v>60</v>
      </c>
      <c r="T18" s="20">
        <v>36.944417775300003</v>
      </c>
      <c r="U18" s="21">
        <v>36.944417775300003</v>
      </c>
      <c r="V18" s="22">
        <v>25.86109244271</v>
      </c>
      <c r="W18" s="20">
        <v>1293.0546221355</v>
      </c>
      <c r="X18" s="21">
        <v>2000</v>
      </c>
      <c r="Y18" s="22">
        <v>905.13823549484994</v>
      </c>
      <c r="Z18" s="143">
        <v>427.24836883</v>
      </c>
      <c r="AA18" s="147">
        <v>99</v>
      </c>
      <c r="AB18" s="147">
        <v>1800</v>
      </c>
      <c r="AC18" s="148">
        <v>79</v>
      </c>
      <c r="AD18" s="147">
        <v>1231.4805925100002</v>
      </c>
      <c r="AE18" s="147">
        <v>1046.7585036335001</v>
      </c>
      <c r="AF18" s="148">
        <v>862.0364147570001</v>
      </c>
      <c r="AG18" s="147">
        <v>2462.9611850200004</v>
      </c>
      <c r="AH18" s="147">
        <v>1896.4801124654</v>
      </c>
      <c r="AI18" s="148">
        <v>1724.0728295140002</v>
      </c>
    </row>
    <row r="19" spans="1:35" x14ac:dyDescent="0.35">
      <c r="A19" s="42" t="s">
        <v>22</v>
      </c>
      <c r="B19" s="16">
        <v>728.88888888888891</v>
      </c>
      <c r="C19" s="17">
        <v>632.33999999999992</v>
      </c>
      <c r="D19" s="18">
        <v>625.66666666666663</v>
      </c>
      <c r="E19" s="16">
        <v>728.88888888888891</v>
      </c>
      <c r="F19" s="17">
        <v>632</v>
      </c>
      <c r="G19" s="18">
        <v>625.66666666666663</v>
      </c>
      <c r="H19" s="16">
        <v>3303.3333333333335</v>
      </c>
      <c r="I19" s="17">
        <v>3833</v>
      </c>
      <c r="J19" s="18">
        <v>2596.7222222222222</v>
      </c>
      <c r="K19" s="16">
        <v>3303.3333333333335</v>
      </c>
      <c r="L19" s="17">
        <v>4011</v>
      </c>
      <c r="M19" s="18">
        <v>3253.3333333333335</v>
      </c>
      <c r="N19" s="16">
        <v>1498.75</v>
      </c>
      <c r="O19" s="17">
        <v>1771.5238095238094</v>
      </c>
      <c r="P19" s="18">
        <v>1400.5</v>
      </c>
      <c r="Q19" s="16">
        <v>239.75</v>
      </c>
      <c r="R19" s="17">
        <v>348.75</v>
      </c>
      <c r="S19" s="18">
        <v>189.86250000000001</v>
      </c>
      <c r="T19" s="16">
        <v>79.5</v>
      </c>
      <c r="U19" s="17">
        <v>73</v>
      </c>
      <c r="V19" s="18">
        <v>55.65</v>
      </c>
      <c r="W19" s="16">
        <v>3571.25</v>
      </c>
      <c r="X19" s="17">
        <v>4333.333333333333</v>
      </c>
      <c r="Y19" s="18">
        <v>3287.375</v>
      </c>
      <c r="Z19" s="142">
        <v>1202.5</v>
      </c>
      <c r="AA19" s="147">
        <v>949.5</v>
      </c>
      <c r="AB19" s="147">
        <v>1800</v>
      </c>
      <c r="AC19" s="148">
        <v>939.5</v>
      </c>
      <c r="AD19" s="147">
        <v>2325</v>
      </c>
      <c r="AE19" s="147">
        <v>2126.25</v>
      </c>
      <c r="AF19" s="148">
        <v>1927.5</v>
      </c>
      <c r="AG19" s="147">
        <v>4650</v>
      </c>
      <c r="AH19" s="147">
        <v>4040.5</v>
      </c>
      <c r="AI19" s="148">
        <v>3855</v>
      </c>
    </row>
    <row r="20" spans="1:35" x14ac:dyDescent="0.35">
      <c r="A20" s="12" t="s">
        <v>17</v>
      </c>
      <c r="B20" s="13">
        <v>9</v>
      </c>
      <c r="C20" s="14">
        <v>5</v>
      </c>
      <c r="D20" s="15">
        <v>9</v>
      </c>
      <c r="E20" s="13">
        <v>9</v>
      </c>
      <c r="F20" s="14">
        <v>5</v>
      </c>
      <c r="G20" s="15">
        <v>9</v>
      </c>
      <c r="H20" s="13">
        <v>9</v>
      </c>
      <c r="I20" s="14">
        <v>5</v>
      </c>
      <c r="J20" s="15">
        <v>9</v>
      </c>
      <c r="K20" s="13">
        <v>9</v>
      </c>
      <c r="L20" s="14">
        <v>5</v>
      </c>
      <c r="M20" s="15">
        <v>9</v>
      </c>
      <c r="N20" s="13">
        <v>4</v>
      </c>
      <c r="O20" s="14">
        <v>3</v>
      </c>
      <c r="P20" s="15">
        <v>4</v>
      </c>
      <c r="Q20" s="13">
        <v>8</v>
      </c>
      <c r="R20" s="14">
        <v>4</v>
      </c>
      <c r="S20" s="15">
        <v>8</v>
      </c>
      <c r="T20" s="13">
        <v>1</v>
      </c>
      <c r="U20" s="14">
        <v>1</v>
      </c>
      <c r="V20" s="15">
        <v>1</v>
      </c>
      <c r="W20" s="13">
        <v>4</v>
      </c>
      <c r="X20" s="14">
        <v>3</v>
      </c>
      <c r="Y20" s="15">
        <v>4</v>
      </c>
      <c r="Z20" s="141">
        <v>4</v>
      </c>
      <c r="AA20" s="147">
        <v>2</v>
      </c>
      <c r="AB20" s="147">
        <v>1</v>
      </c>
      <c r="AC20" s="148">
        <v>2</v>
      </c>
      <c r="AD20" s="147">
        <v>2</v>
      </c>
      <c r="AE20" s="147">
        <v>2</v>
      </c>
      <c r="AF20" s="148">
        <v>2</v>
      </c>
      <c r="AG20" s="147">
        <v>2</v>
      </c>
      <c r="AH20" s="147">
        <v>2</v>
      </c>
      <c r="AI20" s="148">
        <v>2</v>
      </c>
    </row>
    <row r="21" spans="1:35" x14ac:dyDescent="0.35">
      <c r="A21" s="12" t="s">
        <v>18</v>
      </c>
      <c r="B21" s="16">
        <v>1400</v>
      </c>
      <c r="C21" s="17">
        <v>890</v>
      </c>
      <c r="D21" s="18">
        <v>1400</v>
      </c>
      <c r="E21" s="16">
        <v>1400</v>
      </c>
      <c r="F21" s="17">
        <v>890</v>
      </c>
      <c r="G21" s="18">
        <v>1400</v>
      </c>
      <c r="H21" s="16">
        <v>7000</v>
      </c>
      <c r="I21" s="17">
        <v>5800</v>
      </c>
      <c r="J21" s="18">
        <v>7000</v>
      </c>
      <c r="K21" s="16">
        <v>7000</v>
      </c>
      <c r="L21" s="17">
        <v>5800</v>
      </c>
      <c r="M21" s="18">
        <v>7000</v>
      </c>
      <c r="N21" s="16">
        <v>2560</v>
      </c>
      <c r="O21" s="17">
        <v>2560</v>
      </c>
      <c r="P21" s="18">
        <v>2560</v>
      </c>
      <c r="Q21" s="16">
        <v>795</v>
      </c>
      <c r="R21" s="17">
        <v>795</v>
      </c>
      <c r="S21" s="18">
        <v>556.5</v>
      </c>
      <c r="T21" s="16">
        <v>79.5</v>
      </c>
      <c r="U21" s="17">
        <v>73</v>
      </c>
      <c r="V21" s="18">
        <v>55.65</v>
      </c>
      <c r="W21" s="16">
        <v>8500</v>
      </c>
      <c r="X21" s="17">
        <v>8500</v>
      </c>
      <c r="Y21" s="18">
        <v>8500</v>
      </c>
      <c r="Z21" s="142">
        <v>1800</v>
      </c>
      <c r="AA21" s="147">
        <v>1800</v>
      </c>
      <c r="AB21" s="147">
        <v>1800</v>
      </c>
      <c r="AC21" s="148">
        <v>1800</v>
      </c>
      <c r="AD21" s="147">
        <v>2650</v>
      </c>
      <c r="AE21" s="147">
        <v>2252.5</v>
      </c>
      <c r="AF21" s="148">
        <v>2000</v>
      </c>
      <c r="AG21" s="147">
        <v>5300</v>
      </c>
      <c r="AH21" s="147">
        <v>4081</v>
      </c>
      <c r="AI21" s="148">
        <v>4000</v>
      </c>
    </row>
    <row r="22" spans="1:35" ht="15" thickBot="1" x14ac:dyDescent="0.4">
      <c r="A22" s="12" t="s">
        <v>19</v>
      </c>
      <c r="B22" s="43">
        <v>300</v>
      </c>
      <c r="C22" s="44">
        <v>471.7</v>
      </c>
      <c r="D22" s="45">
        <v>200</v>
      </c>
      <c r="E22" s="43">
        <v>300</v>
      </c>
      <c r="F22" s="44">
        <v>471.7</v>
      </c>
      <c r="G22" s="45">
        <v>200</v>
      </c>
      <c r="H22" s="43">
        <v>700</v>
      </c>
      <c r="I22" s="44">
        <v>890</v>
      </c>
      <c r="J22" s="45">
        <v>700</v>
      </c>
      <c r="K22" s="43">
        <v>700</v>
      </c>
      <c r="L22" s="44">
        <v>1780</v>
      </c>
      <c r="M22" s="45">
        <v>700</v>
      </c>
      <c r="N22" s="43">
        <v>375</v>
      </c>
      <c r="O22" s="44">
        <v>754.57142857142856</v>
      </c>
      <c r="P22" s="45">
        <v>300</v>
      </c>
      <c r="Q22" s="43">
        <v>40</v>
      </c>
      <c r="R22" s="44">
        <v>100</v>
      </c>
      <c r="S22" s="45">
        <v>40</v>
      </c>
      <c r="T22" s="43">
        <v>79.5</v>
      </c>
      <c r="U22" s="44">
        <v>73</v>
      </c>
      <c r="V22" s="45">
        <v>55.65</v>
      </c>
      <c r="W22" s="43">
        <v>1285</v>
      </c>
      <c r="X22" s="44">
        <v>2000</v>
      </c>
      <c r="Y22" s="45">
        <v>899.49999999999989</v>
      </c>
      <c r="Z22" s="144">
        <v>510</v>
      </c>
      <c r="AA22" s="147">
        <v>99</v>
      </c>
      <c r="AB22" s="147">
        <v>1800</v>
      </c>
      <c r="AC22" s="148">
        <v>79</v>
      </c>
      <c r="AD22" s="147">
        <v>2000</v>
      </c>
      <c r="AE22" s="147">
        <v>2000</v>
      </c>
      <c r="AF22" s="148">
        <v>1854.9999999999998</v>
      </c>
      <c r="AG22" s="147">
        <v>4000</v>
      </c>
      <c r="AH22" s="147">
        <v>4000</v>
      </c>
      <c r="AI22" s="148">
        <v>3709.9999999999995</v>
      </c>
    </row>
    <row r="23" spans="1:35" ht="15" thickBot="1" x14ac:dyDescent="0.4">
      <c r="A23" s="46" t="s">
        <v>72</v>
      </c>
      <c r="B23" s="2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7"/>
      <c r="U23" s="7"/>
      <c r="V23" s="8"/>
      <c r="W23" s="7"/>
      <c r="X23" s="7"/>
      <c r="Y23" s="8"/>
      <c r="Z23" s="8"/>
      <c r="AA23" s="145"/>
      <c r="AB23" s="145"/>
      <c r="AC23" s="146"/>
      <c r="AD23" s="145"/>
      <c r="AE23" s="145"/>
      <c r="AF23" s="146"/>
      <c r="AG23" s="145"/>
      <c r="AH23" s="145"/>
      <c r="AI23" s="146"/>
    </row>
    <row r="24" spans="1:35" x14ac:dyDescent="0.35">
      <c r="A24" s="25" t="s">
        <v>73</v>
      </c>
      <c r="B24" s="16">
        <v>733.78616301471664</v>
      </c>
      <c r="C24" s="17">
        <v>624.38809041132504</v>
      </c>
      <c r="D24" s="18">
        <v>583.55858428596673</v>
      </c>
      <c r="E24" s="16">
        <v>732.11949634804989</v>
      </c>
      <c r="F24" s="17">
        <v>622.01309041132504</v>
      </c>
      <c r="G24" s="18">
        <v>583.55858428596673</v>
      </c>
      <c r="H24" s="16">
        <v>4009.6357510353337</v>
      </c>
      <c r="I24" s="17">
        <v>3759.3522923291061</v>
      </c>
      <c r="J24" s="18">
        <v>2962.9541420525898</v>
      </c>
      <c r="K24" s="16">
        <v>3959.6357510353337</v>
      </c>
      <c r="L24" s="17">
        <v>3721.8522923291061</v>
      </c>
      <c r="M24" s="18">
        <v>3678.2305053881832</v>
      </c>
      <c r="N24" s="16">
        <v>1588.1341077097331</v>
      </c>
      <c r="O24" s="17">
        <v>1611.9648535614745</v>
      </c>
      <c r="P24" s="18">
        <v>1362.7414426053761</v>
      </c>
      <c r="Q24" s="16">
        <v>282.20877841527999</v>
      </c>
      <c r="R24" s="17">
        <v>322.98284300113329</v>
      </c>
      <c r="S24" s="18">
        <v>223.98955232575199</v>
      </c>
      <c r="T24" s="16">
        <v>98.408310404399998</v>
      </c>
      <c r="U24" s="17">
        <v>74.705271688476003</v>
      </c>
      <c r="V24" s="18">
        <v>68.885817283079987</v>
      </c>
      <c r="W24" s="16">
        <v>4553.6978436666659</v>
      </c>
      <c r="X24" s="17">
        <v>5311.9</v>
      </c>
      <c r="Y24" s="18">
        <v>4249.9684905666663</v>
      </c>
      <c r="Z24" s="142">
        <v>1288.0918072783334</v>
      </c>
      <c r="AA24" s="147">
        <v>1015.8484119138001</v>
      </c>
      <c r="AB24" s="147">
        <v>1911.42</v>
      </c>
      <c r="AC24" s="148">
        <v>1003.6992377898</v>
      </c>
      <c r="AD24" s="147">
        <v>2702.0385067400002</v>
      </c>
      <c r="AE24" s="147">
        <v>2456.017730729</v>
      </c>
      <c r="AF24" s="148">
        <v>2209.9969547179999</v>
      </c>
      <c r="AG24" s="147">
        <v>5404.0770134800005</v>
      </c>
      <c r="AH24" s="147">
        <v>4846.4299211883999</v>
      </c>
      <c r="AI24" s="148">
        <v>4419.9939094359997</v>
      </c>
    </row>
    <row r="25" spans="1:35" x14ac:dyDescent="0.35">
      <c r="A25" s="38" t="s">
        <v>17</v>
      </c>
      <c r="B25" s="47">
        <v>12</v>
      </c>
      <c r="C25" s="48">
        <v>8</v>
      </c>
      <c r="D25" s="49">
        <v>12</v>
      </c>
      <c r="E25" s="47">
        <v>12</v>
      </c>
      <c r="F25" s="48">
        <v>8</v>
      </c>
      <c r="G25" s="49">
        <v>12</v>
      </c>
      <c r="H25" s="47">
        <v>12</v>
      </c>
      <c r="I25" s="48">
        <v>8</v>
      </c>
      <c r="J25" s="49">
        <v>12</v>
      </c>
      <c r="K25" s="47">
        <v>12</v>
      </c>
      <c r="L25" s="48">
        <v>8</v>
      </c>
      <c r="M25" s="49">
        <v>12</v>
      </c>
      <c r="N25" s="47">
        <v>6</v>
      </c>
      <c r="O25" s="48">
        <v>3</v>
      </c>
      <c r="P25" s="49">
        <v>5</v>
      </c>
      <c r="Q25" s="47">
        <v>10</v>
      </c>
      <c r="R25" s="48">
        <v>6</v>
      </c>
      <c r="S25" s="49">
        <v>10</v>
      </c>
      <c r="T25" s="47">
        <v>1</v>
      </c>
      <c r="U25" s="48">
        <v>1</v>
      </c>
      <c r="V25" s="49">
        <v>1</v>
      </c>
      <c r="W25" s="47">
        <v>3</v>
      </c>
      <c r="X25" s="48">
        <v>2</v>
      </c>
      <c r="Y25" s="49">
        <v>3</v>
      </c>
      <c r="Z25" s="149">
        <v>6</v>
      </c>
      <c r="AA25" s="147">
        <v>2</v>
      </c>
      <c r="AB25" s="147">
        <v>1</v>
      </c>
      <c r="AC25" s="148">
        <v>2</v>
      </c>
      <c r="AD25" s="147">
        <v>2</v>
      </c>
      <c r="AE25" s="147">
        <v>2</v>
      </c>
      <c r="AF25" s="148">
        <v>2</v>
      </c>
      <c r="AG25" s="147">
        <v>2</v>
      </c>
      <c r="AH25" s="147">
        <v>2</v>
      </c>
      <c r="AI25" s="148">
        <v>2</v>
      </c>
    </row>
    <row r="26" spans="1:35" x14ac:dyDescent="0.35">
      <c r="A26" s="38" t="s">
        <v>18</v>
      </c>
      <c r="B26" s="50">
        <v>1154.1715417799999</v>
      </c>
      <c r="C26" s="51">
        <v>890</v>
      </c>
      <c r="D26" s="52">
        <v>1154.1715417799999</v>
      </c>
      <c r="E26" s="50">
        <v>1154.1715417799999</v>
      </c>
      <c r="F26" s="51">
        <v>890</v>
      </c>
      <c r="G26" s="52">
        <v>1154.1715417799999</v>
      </c>
      <c r="H26" s="50">
        <v>7000</v>
      </c>
      <c r="I26" s="51">
        <v>5500</v>
      </c>
      <c r="J26" s="52">
        <v>7000</v>
      </c>
      <c r="K26" s="50">
        <v>7000</v>
      </c>
      <c r="L26" s="51">
        <v>5500</v>
      </c>
      <c r="M26" s="52">
        <v>7000</v>
      </c>
      <c r="N26" s="50">
        <v>2560</v>
      </c>
      <c r="O26" s="51">
        <v>2560</v>
      </c>
      <c r="P26" s="52">
        <v>2560</v>
      </c>
      <c r="Q26" s="50">
        <v>984.08310404399992</v>
      </c>
      <c r="R26" s="51">
        <v>984.08310404399992</v>
      </c>
      <c r="S26" s="52">
        <v>688.85817283079996</v>
      </c>
      <c r="T26" s="50">
        <v>98.408310404399998</v>
      </c>
      <c r="U26" s="51">
        <v>74.705271688476003</v>
      </c>
      <c r="V26" s="52">
        <v>68.885817283079987</v>
      </c>
      <c r="W26" s="50">
        <v>8500</v>
      </c>
      <c r="X26" s="51">
        <v>8500</v>
      </c>
      <c r="Y26" s="52">
        <v>8500</v>
      </c>
      <c r="Z26" s="150">
        <v>1800</v>
      </c>
      <c r="AA26" s="147">
        <v>1911.42</v>
      </c>
      <c r="AB26" s="147">
        <v>1911.42</v>
      </c>
      <c r="AC26" s="148">
        <v>1911.42</v>
      </c>
      <c r="AD26" s="147">
        <v>3280.2770134799998</v>
      </c>
      <c r="AE26" s="147">
        <v>2788.2354614579999</v>
      </c>
      <c r="AF26" s="148">
        <v>2296.1939094359996</v>
      </c>
      <c r="AG26" s="147">
        <v>6560.5540269599996</v>
      </c>
      <c r="AH26" s="147">
        <v>5445.2598423767995</v>
      </c>
      <c r="AI26" s="148">
        <v>4592.3878188719991</v>
      </c>
    </row>
    <row r="27" spans="1:35" ht="15" thickBot="1" x14ac:dyDescent="0.4">
      <c r="A27" s="39" t="s">
        <v>19</v>
      </c>
      <c r="B27" s="53">
        <v>503</v>
      </c>
      <c r="C27" s="54">
        <v>477</v>
      </c>
      <c r="D27" s="55">
        <v>250</v>
      </c>
      <c r="E27" s="53">
        <v>483</v>
      </c>
      <c r="F27" s="54">
        <v>458</v>
      </c>
      <c r="G27" s="55">
        <v>250</v>
      </c>
      <c r="H27" s="53">
        <v>700</v>
      </c>
      <c r="I27" s="54">
        <v>890</v>
      </c>
      <c r="J27" s="55">
        <v>700</v>
      </c>
      <c r="K27" s="53">
        <v>700</v>
      </c>
      <c r="L27" s="54">
        <v>890</v>
      </c>
      <c r="M27" s="55">
        <v>700</v>
      </c>
      <c r="N27" s="53">
        <v>911.18805929999996</v>
      </c>
      <c r="O27" s="54">
        <v>975.89456068442394</v>
      </c>
      <c r="P27" s="55">
        <v>728.95044743999995</v>
      </c>
      <c r="Q27" s="53">
        <v>100</v>
      </c>
      <c r="R27" s="54">
        <v>100</v>
      </c>
      <c r="S27" s="55">
        <v>100</v>
      </c>
      <c r="T27" s="53">
        <v>98.408310404399998</v>
      </c>
      <c r="U27" s="54">
        <v>74.705271688476003</v>
      </c>
      <c r="V27" s="55">
        <v>68.885817283079987</v>
      </c>
      <c r="W27" s="53">
        <v>2123.8000000000002</v>
      </c>
      <c r="X27" s="54">
        <v>2123.8000000000002</v>
      </c>
      <c r="Y27" s="55">
        <v>2123.8000000000002</v>
      </c>
      <c r="Z27" s="151">
        <v>1032.6798005399999</v>
      </c>
      <c r="AA27" s="147">
        <v>120.2768238276</v>
      </c>
      <c r="AB27" s="147">
        <v>1911.42</v>
      </c>
      <c r="AC27" s="148">
        <v>95.978475579600001</v>
      </c>
      <c r="AD27" s="147">
        <v>2123.8000000000002</v>
      </c>
      <c r="AE27" s="147">
        <v>2123.8000000000002</v>
      </c>
      <c r="AF27" s="148">
        <v>2123.8000000000002</v>
      </c>
      <c r="AG27" s="147">
        <v>4247.6000000000004</v>
      </c>
      <c r="AH27" s="147">
        <v>4247.6000000000004</v>
      </c>
      <c r="AI27" s="148">
        <v>4247.6000000000004</v>
      </c>
    </row>
    <row r="28" spans="1:35" x14ac:dyDescent="0.35">
      <c r="A28" s="56" t="s">
        <v>74</v>
      </c>
      <c r="B28" s="9">
        <v>781.93613141527271</v>
      </c>
      <c r="C28" s="10">
        <v>665.03740141229991</v>
      </c>
      <c r="D28" s="11">
        <v>609.56106898589087</v>
      </c>
      <c r="E28" s="9">
        <v>781.93613141527271</v>
      </c>
      <c r="F28" s="10">
        <v>665</v>
      </c>
      <c r="G28" s="11">
        <v>609.56106898589087</v>
      </c>
      <c r="H28" s="9">
        <v>4155.2799961754554</v>
      </c>
      <c r="I28" s="10">
        <v>4060.5934816162144</v>
      </c>
      <c r="J28" s="11">
        <v>2974.5612474681275</v>
      </c>
      <c r="K28" s="9">
        <v>4155.2799961754554</v>
      </c>
      <c r="L28" s="10">
        <v>4187.7363387590713</v>
      </c>
      <c r="M28" s="11">
        <v>3846.337958992091</v>
      </c>
      <c r="N28" s="9">
        <v>1699.4943641200002</v>
      </c>
      <c r="O28" s="10">
        <v>1927.5205117559999</v>
      </c>
      <c r="P28" s="11">
        <v>1425.8748079530001</v>
      </c>
      <c r="Q28" s="9">
        <v>307.51189638711116</v>
      </c>
      <c r="R28" s="10">
        <v>383.41808652880002</v>
      </c>
      <c r="S28" s="11">
        <v>236.28181998128892</v>
      </c>
      <c r="T28" s="9">
        <v>117.62915871000001</v>
      </c>
      <c r="U28" s="10">
        <v>71.697772928000006</v>
      </c>
      <c r="V28" s="11">
        <v>82.340411097</v>
      </c>
      <c r="W28" s="9">
        <v>4526.9212268333331</v>
      </c>
      <c r="X28" s="10">
        <v>3500</v>
      </c>
      <c r="Y28" s="11">
        <v>4218.8448587833336</v>
      </c>
      <c r="Z28" s="140">
        <v>1286.8633722500001</v>
      </c>
      <c r="AA28" s="147">
        <v>955.45374624900001</v>
      </c>
      <c r="AB28" s="147">
        <v>1800</v>
      </c>
      <c r="AC28" s="148">
        <v>944.25096922900002</v>
      </c>
      <c r="AD28" s="147">
        <v>2960.4859784999999</v>
      </c>
      <c r="AE28" s="147">
        <v>2666.4130817250002</v>
      </c>
      <c r="AF28" s="148">
        <v>2372.3401849500001</v>
      </c>
      <c r="AG28" s="147">
        <v>5920.9719569999997</v>
      </c>
      <c r="AH28" s="147">
        <v>5254.4067243099998</v>
      </c>
      <c r="AI28" s="148">
        <v>4744.6803699000002</v>
      </c>
    </row>
    <row r="29" spans="1:35" x14ac:dyDescent="0.35">
      <c r="A29" s="38" t="s">
        <v>17</v>
      </c>
      <c r="B29" s="47">
        <v>11</v>
      </c>
      <c r="C29" s="48">
        <v>7</v>
      </c>
      <c r="D29" s="49">
        <v>11</v>
      </c>
      <c r="E29" s="47">
        <v>11</v>
      </c>
      <c r="F29" s="48">
        <v>7</v>
      </c>
      <c r="G29" s="49">
        <v>11</v>
      </c>
      <c r="H29" s="47">
        <v>11</v>
      </c>
      <c r="I29" s="48">
        <v>7</v>
      </c>
      <c r="J29" s="49">
        <v>11</v>
      </c>
      <c r="K29" s="47">
        <v>11</v>
      </c>
      <c r="L29" s="48">
        <v>7</v>
      </c>
      <c r="M29" s="49">
        <v>11</v>
      </c>
      <c r="N29" s="47">
        <v>5</v>
      </c>
      <c r="O29" s="48">
        <v>2</v>
      </c>
      <c r="P29" s="49">
        <v>4</v>
      </c>
      <c r="Q29" s="47">
        <v>9</v>
      </c>
      <c r="R29" s="48">
        <v>5</v>
      </c>
      <c r="S29" s="49">
        <v>9</v>
      </c>
      <c r="T29" s="47">
        <v>1</v>
      </c>
      <c r="U29" s="48">
        <v>1</v>
      </c>
      <c r="V29" s="49">
        <v>1</v>
      </c>
      <c r="W29" s="47">
        <v>3</v>
      </c>
      <c r="X29" s="48">
        <v>3</v>
      </c>
      <c r="Y29" s="49">
        <v>3</v>
      </c>
      <c r="Z29" s="149">
        <v>6</v>
      </c>
      <c r="AA29" s="147">
        <v>2</v>
      </c>
      <c r="AB29" s="147">
        <v>1</v>
      </c>
      <c r="AC29" s="148">
        <v>2</v>
      </c>
      <c r="AD29" s="147">
        <v>2</v>
      </c>
      <c r="AE29" s="147">
        <v>2</v>
      </c>
      <c r="AF29" s="148">
        <v>2</v>
      </c>
      <c r="AG29" s="147">
        <v>2</v>
      </c>
      <c r="AH29" s="147">
        <v>2</v>
      </c>
      <c r="AI29" s="148">
        <v>2</v>
      </c>
    </row>
    <row r="30" spans="1:35" x14ac:dyDescent="0.35">
      <c r="A30" s="38" t="s">
        <v>18</v>
      </c>
      <c r="B30" s="50">
        <v>1232.3054722000002</v>
      </c>
      <c r="C30" s="51">
        <v>890</v>
      </c>
      <c r="D30" s="52">
        <v>1232.3054722000002</v>
      </c>
      <c r="E30" s="50">
        <v>1232.3054722000002</v>
      </c>
      <c r="F30" s="51">
        <v>890</v>
      </c>
      <c r="G30" s="52">
        <v>1232.3054722000002</v>
      </c>
      <c r="H30" s="50">
        <v>7000</v>
      </c>
      <c r="I30" s="51">
        <v>5652.9212842920006</v>
      </c>
      <c r="J30" s="52">
        <v>7000</v>
      </c>
      <c r="K30" s="50">
        <v>7000</v>
      </c>
      <c r="L30" s="51">
        <v>5652.9212842920006</v>
      </c>
      <c r="M30" s="52">
        <v>7000</v>
      </c>
      <c r="N30" s="50">
        <v>2560</v>
      </c>
      <c r="O30" s="51">
        <v>2560</v>
      </c>
      <c r="P30" s="52">
        <v>2560</v>
      </c>
      <c r="Q30" s="50">
        <v>1176.2915871</v>
      </c>
      <c r="R30" s="51">
        <v>1176.2915871</v>
      </c>
      <c r="S30" s="52">
        <v>823.40411097000003</v>
      </c>
      <c r="T30" s="50">
        <v>117.62915871000001</v>
      </c>
      <c r="U30" s="51">
        <v>71.697772928000006</v>
      </c>
      <c r="V30" s="52">
        <v>82.340411097</v>
      </c>
      <c r="W30" s="50">
        <v>8500</v>
      </c>
      <c r="X30" s="51">
        <v>8500</v>
      </c>
      <c r="Y30" s="52">
        <v>8500</v>
      </c>
      <c r="Z30" s="150">
        <v>1800</v>
      </c>
      <c r="AA30" s="147">
        <v>1800</v>
      </c>
      <c r="AB30" s="147">
        <v>1800</v>
      </c>
      <c r="AC30" s="148">
        <v>1800</v>
      </c>
      <c r="AD30" s="147">
        <v>3920.9719570000002</v>
      </c>
      <c r="AE30" s="147">
        <v>3332.8261634500004</v>
      </c>
      <c r="AF30" s="148">
        <v>2744.6803699000002</v>
      </c>
      <c r="AG30" s="147">
        <v>7841.9439140000004</v>
      </c>
      <c r="AH30" s="147">
        <v>6508.8134486200006</v>
      </c>
      <c r="AI30" s="148">
        <v>5489.3607398000004</v>
      </c>
    </row>
    <row r="31" spans="1:35" ht="15" thickBot="1" x14ac:dyDescent="0.4">
      <c r="A31" s="39" t="s">
        <v>19</v>
      </c>
      <c r="B31" s="53">
        <v>580.303849636</v>
      </c>
      <c r="C31" s="54">
        <v>425.70552676000005</v>
      </c>
      <c r="D31" s="55">
        <v>250</v>
      </c>
      <c r="E31" s="53">
        <v>580.303849636</v>
      </c>
      <c r="F31" s="54">
        <v>425.70552676000005</v>
      </c>
      <c r="G31" s="55">
        <v>250</v>
      </c>
      <c r="H31" s="53">
        <v>700</v>
      </c>
      <c r="I31" s="54">
        <v>890</v>
      </c>
      <c r="J31" s="55">
        <v>700</v>
      </c>
      <c r="K31" s="53">
        <v>700</v>
      </c>
      <c r="L31" s="54">
        <v>1780</v>
      </c>
      <c r="M31" s="55">
        <v>700</v>
      </c>
      <c r="N31" s="53">
        <v>851.41105352000011</v>
      </c>
      <c r="O31" s="54">
        <v>1295.041023512</v>
      </c>
      <c r="P31" s="55">
        <v>681.12884281600009</v>
      </c>
      <c r="Q31" s="53">
        <v>100</v>
      </c>
      <c r="R31" s="54">
        <v>100</v>
      </c>
      <c r="S31" s="55">
        <v>100</v>
      </c>
      <c r="T31" s="53">
        <v>117.62915871000001</v>
      </c>
      <c r="U31" s="54">
        <v>71.697772928000006</v>
      </c>
      <c r="V31" s="55">
        <v>82.340411097</v>
      </c>
      <c r="W31" s="53">
        <v>2000</v>
      </c>
      <c r="X31" s="54">
        <v>0</v>
      </c>
      <c r="Y31" s="55">
        <v>2000</v>
      </c>
      <c r="Z31" s="151">
        <v>1064.2638169000002</v>
      </c>
      <c r="AA31" s="147">
        <v>110.90749249800001</v>
      </c>
      <c r="AB31" s="147">
        <v>1800</v>
      </c>
      <c r="AC31" s="148">
        <v>88.501938458000012</v>
      </c>
      <c r="AD31" s="147">
        <v>2000</v>
      </c>
      <c r="AE31" s="147">
        <v>2000</v>
      </c>
      <c r="AF31" s="148">
        <v>2000</v>
      </c>
      <c r="AG31" s="147">
        <v>4000</v>
      </c>
      <c r="AH31" s="147">
        <v>4000</v>
      </c>
      <c r="AI31" s="148">
        <v>4000</v>
      </c>
    </row>
    <row r="32" spans="1:35" x14ac:dyDescent="0.35">
      <c r="A32" s="56" t="s">
        <v>75</v>
      </c>
      <c r="B32" s="9">
        <v>789.68138886888892</v>
      </c>
      <c r="C32" s="10">
        <v>709.78631305519991</v>
      </c>
      <c r="D32" s="11">
        <v>640.591135560711</v>
      </c>
      <c r="E32" s="9">
        <v>789.68138886888892</v>
      </c>
      <c r="F32" s="10">
        <v>710</v>
      </c>
      <c r="G32" s="11">
        <v>640.591135560711</v>
      </c>
      <c r="H32" s="9">
        <v>3955.9083428766671</v>
      </c>
      <c r="I32" s="10">
        <v>3612.7921233083484</v>
      </c>
      <c r="J32" s="11">
        <v>2977.0382821909338</v>
      </c>
      <c r="K32" s="9">
        <v>3955.9083428766671</v>
      </c>
      <c r="L32" s="10">
        <v>3790.7921233083484</v>
      </c>
      <c r="M32" s="11">
        <v>3834.5449251600003</v>
      </c>
      <c r="N32" s="9">
        <v>1609.0402122300002</v>
      </c>
      <c r="O32" s="10">
        <v>1768.1946169775601</v>
      </c>
      <c r="P32" s="11">
        <v>1420.1938505453334</v>
      </c>
      <c r="Q32" s="9">
        <v>331.47266535666671</v>
      </c>
      <c r="R32" s="10">
        <v>464.6402486033333</v>
      </c>
      <c r="S32" s="11">
        <v>232.01311864065715</v>
      </c>
      <c r="T32" s="9">
        <v>109.22707594500001</v>
      </c>
      <c r="U32" s="10">
        <v>85.779663642139994</v>
      </c>
      <c r="V32" s="11">
        <v>76.458953161500006</v>
      </c>
      <c r="W32" s="9">
        <v>4526.9212268333331</v>
      </c>
      <c r="X32" s="10">
        <v>5250</v>
      </c>
      <c r="Y32" s="11">
        <v>4218.8448587833336</v>
      </c>
      <c r="Z32" s="140">
        <v>1240.1110808000001</v>
      </c>
      <c r="AA32" s="147">
        <v>955.45374624900001</v>
      </c>
      <c r="AB32" s="147">
        <v>1800</v>
      </c>
      <c r="AC32" s="148">
        <v>1800</v>
      </c>
      <c r="AD32" s="147">
        <v>2820.4512657499999</v>
      </c>
      <c r="AE32" s="147">
        <v>2547.3835758875002</v>
      </c>
      <c r="AF32" s="148">
        <v>2274.3158860250001</v>
      </c>
      <c r="AG32" s="147">
        <v>5640.9025314999999</v>
      </c>
      <c r="AH32" s="147">
        <v>5021.9491011450009</v>
      </c>
      <c r="AI32" s="148">
        <v>4548.6317720500001</v>
      </c>
    </row>
    <row r="33" spans="1:35" x14ac:dyDescent="0.35">
      <c r="A33" s="38" t="s">
        <v>17</v>
      </c>
      <c r="B33" s="47">
        <v>9</v>
      </c>
      <c r="C33" s="48">
        <v>5</v>
      </c>
      <c r="D33" s="49">
        <v>9</v>
      </c>
      <c r="E33" s="47">
        <v>9</v>
      </c>
      <c r="F33" s="48">
        <v>5</v>
      </c>
      <c r="G33" s="49">
        <v>9</v>
      </c>
      <c r="H33" s="47">
        <v>9</v>
      </c>
      <c r="I33" s="48">
        <v>5</v>
      </c>
      <c r="J33" s="49">
        <v>9</v>
      </c>
      <c r="K33" s="47">
        <v>9</v>
      </c>
      <c r="L33" s="48">
        <v>5</v>
      </c>
      <c r="M33" s="49">
        <v>9</v>
      </c>
      <c r="N33" s="47">
        <v>4</v>
      </c>
      <c r="O33" s="48">
        <v>2</v>
      </c>
      <c r="P33" s="49">
        <v>3</v>
      </c>
      <c r="Q33" s="47">
        <v>6</v>
      </c>
      <c r="R33" s="48">
        <v>3</v>
      </c>
      <c r="S33" s="49">
        <v>7</v>
      </c>
      <c r="T33" s="47">
        <v>1</v>
      </c>
      <c r="U33" s="48">
        <v>1</v>
      </c>
      <c r="V33" s="49">
        <v>1</v>
      </c>
      <c r="W33" s="47">
        <v>3</v>
      </c>
      <c r="X33" s="48">
        <v>2</v>
      </c>
      <c r="Y33" s="49">
        <v>3</v>
      </c>
      <c r="Z33" s="149">
        <v>5</v>
      </c>
      <c r="AA33" s="147">
        <v>2</v>
      </c>
      <c r="AB33" s="147">
        <v>1</v>
      </c>
      <c r="AC33" s="148">
        <v>1</v>
      </c>
      <c r="AD33" s="147">
        <v>2</v>
      </c>
      <c r="AE33" s="147">
        <v>2</v>
      </c>
      <c r="AF33" s="148">
        <v>2</v>
      </c>
      <c r="AG33" s="147">
        <v>2</v>
      </c>
      <c r="AH33" s="147">
        <v>2</v>
      </c>
      <c r="AI33" s="148">
        <v>2</v>
      </c>
    </row>
    <row r="34" spans="1:35" x14ac:dyDescent="0.35">
      <c r="A34" s="38" t="s">
        <v>18</v>
      </c>
      <c r="B34" s="50">
        <v>1154.1715417799999</v>
      </c>
      <c r="C34" s="51">
        <v>890</v>
      </c>
      <c r="D34" s="52">
        <v>1154.1715417799999</v>
      </c>
      <c r="E34" s="50">
        <v>1154.1715417799999</v>
      </c>
      <c r="F34" s="51">
        <v>890</v>
      </c>
      <c r="G34" s="52">
        <v>1154.1715417799999</v>
      </c>
      <c r="H34" s="50">
        <v>7000</v>
      </c>
      <c r="I34" s="51">
        <v>5500</v>
      </c>
      <c r="J34" s="52">
        <v>7000</v>
      </c>
      <c r="K34" s="50">
        <v>7000</v>
      </c>
      <c r="L34" s="51">
        <v>5500</v>
      </c>
      <c r="M34" s="52">
        <v>7000</v>
      </c>
      <c r="N34" s="50">
        <v>2560</v>
      </c>
      <c r="O34" s="51">
        <v>2560</v>
      </c>
      <c r="P34" s="52">
        <v>2560</v>
      </c>
      <c r="Q34" s="50">
        <v>1092.27075945</v>
      </c>
      <c r="R34" s="51">
        <v>1092.27075945</v>
      </c>
      <c r="S34" s="52">
        <v>764.58953161500006</v>
      </c>
      <c r="T34" s="50">
        <v>109.22707594500001</v>
      </c>
      <c r="U34" s="51">
        <v>85.779663642139994</v>
      </c>
      <c r="V34" s="52">
        <v>76.458953161500006</v>
      </c>
      <c r="W34" s="50">
        <v>8500</v>
      </c>
      <c r="X34" s="51">
        <v>8500</v>
      </c>
      <c r="Y34" s="52">
        <v>8500</v>
      </c>
      <c r="Z34" s="150">
        <v>1800</v>
      </c>
      <c r="AA34" s="147">
        <v>1800</v>
      </c>
      <c r="AB34" s="147">
        <v>1800</v>
      </c>
      <c r="AC34" s="148">
        <v>1800</v>
      </c>
      <c r="AD34" s="147">
        <v>3640.9025315000004</v>
      </c>
      <c r="AE34" s="147">
        <v>3094.7671517750005</v>
      </c>
      <c r="AF34" s="148">
        <v>2548.6317720500001</v>
      </c>
      <c r="AG34" s="147">
        <v>7281.8050630000007</v>
      </c>
      <c r="AH34" s="147">
        <v>6043.8982022900009</v>
      </c>
      <c r="AI34" s="148">
        <v>5097.2635441000002</v>
      </c>
    </row>
    <row r="35" spans="1:35" ht="15" thickBot="1" x14ac:dyDescent="0.4">
      <c r="A35" s="39" t="s">
        <v>19</v>
      </c>
      <c r="B35" s="53">
        <v>600</v>
      </c>
      <c r="C35" s="54">
        <v>560</v>
      </c>
      <c r="D35" s="55">
        <v>250</v>
      </c>
      <c r="E35" s="53">
        <v>600</v>
      </c>
      <c r="F35" s="54">
        <v>560</v>
      </c>
      <c r="G35" s="55">
        <v>250</v>
      </c>
      <c r="H35" s="53">
        <v>700</v>
      </c>
      <c r="I35" s="54">
        <v>890</v>
      </c>
      <c r="J35" s="55">
        <v>700</v>
      </c>
      <c r="K35" s="53">
        <v>700</v>
      </c>
      <c r="L35" s="54">
        <v>1780</v>
      </c>
      <c r="M35" s="55">
        <v>700</v>
      </c>
      <c r="N35" s="53">
        <v>851.41105352000011</v>
      </c>
      <c r="O35" s="54">
        <v>976.38923395512006</v>
      </c>
      <c r="P35" s="55">
        <v>681.12884281600009</v>
      </c>
      <c r="Q35" s="53">
        <v>100</v>
      </c>
      <c r="R35" s="54">
        <v>100</v>
      </c>
      <c r="S35" s="55">
        <v>100</v>
      </c>
      <c r="T35" s="53">
        <v>109.22707594500001</v>
      </c>
      <c r="U35" s="54">
        <v>85.779663642139994</v>
      </c>
      <c r="V35" s="55">
        <v>76.458953161500006</v>
      </c>
      <c r="W35" s="53">
        <v>2000</v>
      </c>
      <c r="X35" s="54">
        <v>2000</v>
      </c>
      <c r="Y35" s="55">
        <v>2000</v>
      </c>
      <c r="Z35" s="151">
        <v>896.22216160000005</v>
      </c>
      <c r="AA35" s="147">
        <v>110.90749249800001</v>
      </c>
      <c r="AB35" s="147">
        <v>1800</v>
      </c>
      <c r="AC35" s="148">
        <v>1800</v>
      </c>
      <c r="AD35" s="147">
        <v>2000</v>
      </c>
      <c r="AE35" s="147">
        <v>2000</v>
      </c>
      <c r="AF35" s="148">
        <v>2000</v>
      </c>
      <c r="AG35" s="147">
        <v>4000</v>
      </c>
      <c r="AH35" s="147">
        <v>4000</v>
      </c>
      <c r="AI35" s="148">
        <v>4000</v>
      </c>
    </row>
    <row r="36" spans="1:35" x14ac:dyDescent="0.35">
      <c r="A36" s="56" t="s">
        <v>76</v>
      </c>
      <c r="B36" s="9">
        <v>734.23050199060003</v>
      </c>
      <c r="C36" s="10">
        <v>598.97259021159994</v>
      </c>
      <c r="D36" s="11">
        <v>541</v>
      </c>
      <c r="E36" s="9">
        <v>734.23050199060003</v>
      </c>
      <c r="F36" s="10">
        <v>599</v>
      </c>
      <c r="G36" s="11">
        <v>590.46977262750011</v>
      </c>
      <c r="H36" s="9">
        <v>3656.6220811240005</v>
      </c>
      <c r="I36" s="10">
        <v>3355.4105443797998</v>
      </c>
      <c r="J36" s="11">
        <v>2682.8166311828004</v>
      </c>
      <c r="K36" s="9">
        <v>3656.6220811240005</v>
      </c>
      <c r="L36" s="10">
        <v>3503.7438777131333</v>
      </c>
      <c r="M36" s="11">
        <v>3345.3529216233001</v>
      </c>
      <c r="N36" s="9">
        <v>1488.6103592650002</v>
      </c>
      <c r="O36" s="10">
        <v>1837.0580873194999</v>
      </c>
      <c r="P36" s="11">
        <v>1386.2120935846669</v>
      </c>
      <c r="Q36" s="9">
        <v>286.50614787312503</v>
      </c>
      <c r="R36" s="10">
        <v>361.78348416375002</v>
      </c>
      <c r="S36" s="11">
        <v>215.60760122243755</v>
      </c>
      <c r="T36" s="9">
        <v>98.304368350500013</v>
      </c>
      <c r="U36" s="10">
        <v>79.539716842000004</v>
      </c>
      <c r="V36" s="11">
        <v>68.813057845350002</v>
      </c>
      <c r="W36" s="9">
        <v>4500.9712313800001</v>
      </c>
      <c r="X36" s="10">
        <v>5311.9</v>
      </c>
      <c r="Y36" s="11">
        <v>4213.0598619659995</v>
      </c>
      <c r="Z36" s="140">
        <v>1183.4490425000001</v>
      </c>
      <c r="AA36" s="147">
        <v>1011.163746249</v>
      </c>
      <c r="AB36" s="147">
        <v>1911.42</v>
      </c>
      <c r="AC36" s="148">
        <v>1911.42</v>
      </c>
      <c r="AD36" s="147">
        <v>2700.3061391750002</v>
      </c>
      <c r="AE36" s="147">
        <v>2454.5452182987501</v>
      </c>
      <c r="AF36" s="148">
        <v>2208.7842974225</v>
      </c>
      <c r="AG36" s="147">
        <v>5400.6122783500005</v>
      </c>
      <c r="AH36" s="147">
        <v>4843.5541910305001</v>
      </c>
      <c r="AI36" s="148">
        <v>4417.568594845</v>
      </c>
    </row>
    <row r="37" spans="1:35" x14ac:dyDescent="0.35">
      <c r="A37" s="38" t="s">
        <v>17</v>
      </c>
      <c r="B37" s="47">
        <v>10</v>
      </c>
      <c r="C37" s="48">
        <v>5</v>
      </c>
      <c r="D37" s="49">
        <v>10</v>
      </c>
      <c r="E37" s="47">
        <v>10</v>
      </c>
      <c r="F37" s="48">
        <v>5</v>
      </c>
      <c r="G37" s="49">
        <v>10</v>
      </c>
      <c r="H37" s="47">
        <v>10</v>
      </c>
      <c r="I37" s="48">
        <v>6</v>
      </c>
      <c r="J37" s="49">
        <v>10</v>
      </c>
      <c r="K37" s="47">
        <v>10</v>
      </c>
      <c r="L37" s="48">
        <v>6</v>
      </c>
      <c r="M37" s="49">
        <v>10</v>
      </c>
      <c r="N37" s="47">
        <v>4</v>
      </c>
      <c r="O37" s="48">
        <v>2</v>
      </c>
      <c r="P37" s="49">
        <v>3</v>
      </c>
      <c r="Q37" s="47">
        <v>8</v>
      </c>
      <c r="R37" s="48">
        <v>4</v>
      </c>
      <c r="S37" s="49">
        <v>8</v>
      </c>
      <c r="T37" s="47">
        <v>1</v>
      </c>
      <c r="U37" s="48">
        <v>1</v>
      </c>
      <c r="V37" s="49">
        <v>1</v>
      </c>
      <c r="W37" s="47">
        <v>3</v>
      </c>
      <c r="X37" s="48">
        <v>2</v>
      </c>
      <c r="Y37" s="49">
        <v>3</v>
      </c>
      <c r="Z37" s="149">
        <v>6</v>
      </c>
      <c r="AA37" s="147">
        <v>2</v>
      </c>
      <c r="AB37" s="147">
        <v>1</v>
      </c>
      <c r="AC37" s="148">
        <v>1</v>
      </c>
      <c r="AD37" s="147">
        <v>2</v>
      </c>
      <c r="AE37" s="147">
        <v>2</v>
      </c>
      <c r="AF37" s="148">
        <v>2</v>
      </c>
      <c r="AG37" s="147">
        <v>2</v>
      </c>
      <c r="AH37" s="147">
        <v>2</v>
      </c>
      <c r="AI37" s="148">
        <v>2</v>
      </c>
    </row>
    <row r="38" spans="1:35" x14ac:dyDescent="0.35">
      <c r="A38" s="38" t="s">
        <v>18</v>
      </c>
      <c r="B38" s="50">
        <v>1232.3054722000002</v>
      </c>
      <c r="C38" s="51">
        <v>890</v>
      </c>
      <c r="D38" s="52">
        <v>890</v>
      </c>
      <c r="E38" s="50">
        <v>1232.3054722000002</v>
      </c>
      <c r="F38" s="51">
        <v>890</v>
      </c>
      <c r="G38" s="52">
        <v>1232.3054722000002</v>
      </c>
      <c r="H38" s="50">
        <v>7000</v>
      </c>
      <c r="I38" s="51">
        <v>5500</v>
      </c>
      <c r="J38" s="52">
        <v>7000</v>
      </c>
      <c r="K38" s="50">
        <v>7000</v>
      </c>
      <c r="L38" s="51">
        <v>5500</v>
      </c>
      <c r="M38" s="52">
        <v>7000</v>
      </c>
      <c r="N38" s="50">
        <v>2560</v>
      </c>
      <c r="O38" s="51">
        <v>2560</v>
      </c>
      <c r="P38" s="52">
        <v>2560</v>
      </c>
      <c r="Q38" s="50">
        <v>983.0436835050001</v>
      </c>
      <c r="R38" s="51">
        <v>983.0436835050001</v>
      </c>
      <c r="S38" s="52">
        <v>688.13057845350011</v>
      </c>
      <c r="T38" s="50">
        <v>98.304368350500013</v>
      </c>
      <c r="U38" s="51">
        <v>79.539716842000004</v>
      </c>
      <c r="V38" s="52">
        <v>68.813057845350002</v>
      </c>
      <c r="W38" s="50">
        <v>8500</v>
      </c>
      <c r="X38" s="51">
        <v>8500</v>
      </c>
      <c r="Y38" s="52">
        <v>8500</v>
      </c>
      <c r="Z38" s="150">
        <v>1800</v>
      </c>
      <c r="AA38" s="147">
        <v>1911.42</v>
      </c>
      <c r="AB38" s="147">
        <v>1911.42</v>
      </c>
      <c r="AC38" s="148">
        <v>1911.42</v>
      </c>
      <c r="AD38" s="147">
        <v>3276.8122783500003</v>
      </c>
      <c r="AE38" s="147">
        <v>2785.2904365975</v>
      </c>
      <c r="AF38" s="148">
        <v>2293.7685948449998</v>
      </c>
      <c r="AG38" s="147">
        <v>6553.6245567000005</v>
      </c>
      <c r="AH38" s="147">
        <v>5439.5083820610007</v>
      </c>
      <c r="AI38" s="148">
        <v>4587.5371896899996</v>
      </c>
    </row>
    <row r="39" spans="1:35" ht="15" thickBot="1" x14ac:dyDescent="0.4">
      <c r="A39" s="39" t="s">
        <v>19</v>
      </c>
      <c r="B39" s="53">
        <v>580.303849636</v>
      </c>
      <c r="C39" s="54">
        <v>425.70552676000005</v>
      </c>
      <c r="D39" s="55">
        <v>200</v>
      </c>
      <c r="E39" s="53">
        <v>580.303849636</v>
      </c>
      <c r="F39" s="54">
        <v>425.70552676000005</v>
      </c>
      <c r="G39" s="55">
        <v>200</v>
      </c>
      <c r="H39" s="53">
        <v>700</v>
      </c>
      <c r="I39" s="54">
        <v>890</v>
      </c>
      <c r="J39" s="55">
        <v>700</v>
      </c>
      <c r="K39" s="53">
        <v>700</v>
      </c>
      <c r="L39" s="54">
        <v>1780</v>
      </c>
      <c r="M39" s="55">
        <v>700</v>
      </c>
      <c r="N39" s="53">
        <v>851.41105352000011</v>
      </c>
      <c r="O39" s="54">
        <v>1114.1161746390001</v>
      </c>
      <c r="P39" s="55">
        <v>681.12884281600009</v>
      </c>
      <c r="Q39" s="53">
        <v>100</v>
      </c>
      <c r="R39" s="54">
        <v>100</v>
      </c>
      <c r="S39" s="55">
        <v>94.103326968000019</v>
      </c>
      <c r="T39" s="53">
        <v>98.304368350500013</v>
      </c>
      <c r="U39" s="54">
        <v>79.539716842000004</v>
      </c>
      <c r="V39" s="55">
        <v>68.813057845350002</v>
      </c>
      <c r="W39" s="53">
        <v>2123.8000000000002</v>
      </c>
      <c r="X39" s="54">
        <v>2123.8000000000002</v>
      </c>
      <c r="Y39" s="55">
        <v>2015.379585898</v>
      </c>
      <c r="Z39" s="151">
        <v>672.16662120000001</v>
      </c>
      <c r="AA39" s="147">
        <v>110.90749249800001</v>
      </c>
      <c r="AB39" s="147">
        <v>1911.42</v>
      </c>
      <c r="AC39" s="148">
        <v>1911.42</v>
      </c>
      <c r="AD39" s="147">
        <v>2123.8000000000002</v>
      </c>
      <c r="AE39" s="147">
        <v>2123.8000000000002</v>
      </c>
      <c r="AF39" s="148">
        <v>2123.8000000000002</v>
      </c>
      <c r="AG39" s="147">
        <v>4247.6000000000004</v>
      </c>
      <c r="AH39" s="147">
        <v>4247.6000000000004</v>
      </c>
      <c r="AI39" s="148">
        <v>4247.6000000000004</v>
      </c>
    </row>
    <row r="40" spans="1:35" x14ac:dyDescent="0.35">
      <c r="A40" s="56" t="s">
        <v>77</v>
      </c>
      <c r="B40" s="9">
        <v>776.55702798760001</v>
      </c>
      <c r="C40" s="10">
        <v>681.79920183126796</v>
      </c>
      <c r="D40" s="11">
        <v>612.01627428604002</v>
      </c>
      <c r="E40" s="9">
        <v>776.55702798760001</v>
      </c>
      <c r="F40" s="10">
        <v>859.79920183126796</v>
      </c>
      <c r="G40" s="11">
        <v>612.01627428604002</v>
      </c>
      <c r="H40" s="9">
        <v>3873.9952651489998</v>
      </c>
      <c r="I40" s="10">
        <v>3704.9092645928799</v>
      </c>
      <c r="J40" s="11">
        <v>2784.24846076414</v>
      </c>
      <c r="K40" s="9">
        <v>3873.9952651489998</v>
      </c>
      <c r="L40" s="10">
        <v>3853.2425979262134</v>
      </c>
      <c r="M40" s="11">
        <v>3873.3382660403336</v>
      </c>
      <c r="N40" s="9">
        <v>1609.0402122300002</v>
      </c>
      <c r="O40" s="10">
        <v>1898.9534303549999</v>
      </c>
      <c r="P40" s="11">
        <v>1420.1938505453334</v>
      </c>
      <c r="Q40" s="9">
        <v>304.36057374875003</v>
      </c>
      <c r="R40" s="10">
        <v>397.49233591500001</v>
      </c>
      <c r="S40" s="11">
        <v>227.51755354182501</v>
      </c>
      <c r="T40" s="9">
        <v>109.22707594500001</v>
      </c>
      <c r="U40" s="10">
        <v>105.86624283900001</v>
      </c>
      <c r="V40" s="11">
        <v>76.458953161500006</v>
      </c>
      <c r="W40" s="9">
        <v>4526.9212268333331</v>
      </c>
      <c r="X40" s="10">
        <v>5250</v>
      </c>
      <c r="Y40" s="11">
        <v>4218.8448587833336</v>
      </c>
      <c r="Z40" s="140">
        <v>1219.3555131200001</v>
      </c>
      <c r="AA40" s="147">
        <v>110.90749249800001</v>
      </c>
      <c r="AB40" s="147"/>
      <c r="AC40" s="148">
        <v>88.501938458000012</v>
      </c>
      <c r="AD40" s="147">
        <v>3640.9025315000004</v>
      </c>
      <c r="AE40" s="147">
        <v>3094.7671517750005</v>
      </c>
      <c r="AF40" s="148">
        <v>2548.6317720500001</v>
      </c>
      <c r="AG40" s="147">
        <v>7281.8050630000007</v>
      </c>
      <c r="AH40" s="147">
        <v>6043.8982022900009</v>
      </c>
      <c r="AI40" s="148">
        <v>5097.2635441000002</v>
      </c>
    </row>
    <row r="41" spans="1:35" x14ac:dyDescent="0.35">
      <c r="A41" s="38" t="s">
        <v>17</v>
      </c>
      <c r="B41" s="47">
        <v>10</v>
      </c>
      <c r="C41" s="48">
        <v>5</v>
      </c>
      <c r="D41" s="49">
        <v>10</v>
      </c>
      <c r="E41" s="47">
        <v>10</v>
      </c>
      <c r="F41" s="48">
        <v>5</v>
      </c>
      <c r="G41" s="49">
        <v>10</v>
      </c>
      <c r="H41" s="47">
        <v>10</v>
      </c>
      <c r="I41" s="48">
        <v>6</v>
      </c>
      <c r="J41" s="49">
        <v>10</v>
      </c>
      <c r="K41" s="47">
        <v>10</v>
      </c>
      <c r="L41" s="48">
        <v>6</v>
      </c>
      <c r="M41" s="49">
        <v>9</v>
      </c>
      <c r="N41" s="47">
        <v>4</v>
      </c>
      <c r="O41" s="48">
        <v>2</v>
      </c>
      <c r="P41" s="49">
        <v>3</v>
      </c>
      <c r="Q41" s="47">
        <v>8</v>
      </c>
      <c r="R41" s="48">
        <v>4</v>
      </c>
      <c r="S41" s="49">
        <v>8</v>
      </c>
      <c r="T41" s="47">
        <v>1</v>
      </c>
      <c r="U41" s="48">
        <v>1</v>
      </c>
      <c r="V41" s="49">
        <v>1</v>
      </c>
      <c r="W41" s="47">
        <v>3</v>
      </c>
      <c r="X41" s="48">
        <v>2</v>
      </c>
      <c r="Y41" s="49">
        <v>3</v>
      </c>
      <c r="Z41" s="149">
        <v>5</v>
      </c>
      <c r="AA41" s="147">
        <v>1</v>
      </c>
      <c r="AB41" s="147"/>
      <c r="AC41" s="148">
        <v>1</v>
      </c>
      <c r="AD41" s="147">
        <v>1</v>
      </c>
      <c r="AE41" s="147">
        <v>1</v>
      </c>
      <c r="AF41" s="148">
        <v>1</v>
      </c>
      <c r="AG41" s="147">
        <v>1</v>
      </c>
      <c r="AH41" s="147">
        <v>1</v>
      </c>
      <c r="AI41" s="148">
        <v>1</v>
      </c>
    </row>
    <row r="42" spans="1:35" x14ac:dyDescent="0.35">
      <c r="A42" s="38" t="s">
        <v>18</v>
      </c>
      <c r="B42" s="50">
        <v>1232.3054722000002</v>
      </c>
      <c r="C42" s="51">
        <v>890</v>
      </c>
      <c r="D42" s="52">
        <v>1232.3054722000002</v>
      </c>
      <c r="E42" s="50">
        <v>1232.3054722000002</v>
      </c>
      <c r="F42" s="51">
        <v>890</v>
      </c>
      <c r="G42" s="52">
        <v>1232.3054722000002</v>
      </c>
      <c r="H42" s="50">
        <v>7000</v>
      </c>
      <c r="I42" s="51">
        <v>5500</v>
      </c>
      <c r="J42" s="52">
        <v>7000</v>
      </c>
      <c r="K42" s="50">
        <v>7000</v>
      </c>
      <c r="L42" s="51">
        <v>5500</v>
      </c>
      <c r="M42" s="52">
        <v>7000</v>
      </c>
      <c r="N42" s="50">
        <v>2560</v>
      </c>
      <c r="O42" s="51">
        <v>2560</v>
      </c>
      <c r="P42" s="52">
        <v>2560</v>
      </c>
      <c r="Q42" s="50">
        <v>1092.27075945</v>
      </c>
      <c r="R42" s="51">
        <v>1092.27075945</v>
      </c>
      <c r="S42" s="52">
        <v>764.58953161500006</v>
      </c>
      <c r="T42" s="50">
        <v>109.22707594500001</v>
      </c>
      <c r="U42" s="51">
        <v>105.86624283900001</v>
      </c>
      <c r="V42" s="52">
        <v>76.458953161500006</v>
      </c>
      <c r="W42" s="50">
        <v>8500</v>
      </c>
      <c r="X42" s="51">
        <v>8500</v>
      </c>
      <c r="Y42" s="52">
        <v>8500</v>
      </c>
      <c r="Z42" s="150">
        <v>1800</v>
      </c>
      <c r="AA42" s="147">
        <v>110.90749249800001</v>
      </c>
      <c r="AB42" s="147"/>
      <c r="AC42" s="148">
        <v>88.501938458000012</v>
      </c>
      <c r="AD42" s="147">
        <v>3640.9025315000004</v>
      </c>
      <c r="AE42" s="147">
        <v>3094.7671517750005</v>
      </c>
      <c r="AF42" s="148">
        <v>2548.6317720500001</v>
      </c>
      <c r="AG42" s="147">
        <v>7281.8050630000007</v>
      </c>
      <c r="AH42" s="147">
        <v>6043.8982022900009</v>
      </c>
      <c r="AI42" s="148">
        <v>5097.2635441000002</v>
      </c>
    </row>
    <row r="43" spans="1:35" ht="15" thickBot="1" x14ac:dyDescent="0.4">
      <c r="A43" s="39" t="s">
        <v>19</v>
      </c>
      <c r="B43" s="53">
        <v>580.303849636</v>
      </c>
      <c r="C43" s="54">
        <v>425.70552676000005</v>
      </c>
      <c r="D43" s="55">
        <v>250</v>
      </c>
      <c r="E43" s="53">
        <v>580.303849636</v>
      </c>
      <c r="F43" s="54">
        <v>425.70552676000005</v>
      </c>
      <c r="G43" s="55">
        <v>250</v>
      </c>
      <c r="H43" s="53">
        <v>700</v>
      </c>
      <c r="I43" s="54">
        <v>890</v>
      </c>
      <c r="J43" s="55">
        <v>700</v>
      </c>
      <c r="K43" s="53">
        <v>700</v>
      </c>
      <c r="L43" s="54">
        <v>1780</v>
      </c>
      <c r="M43" s="55">
        <v>890</v>
      </c>
      <c r="N43" s="53">
        <v>851.41105352000011</v>
      </c>
      <c r="O43" s="54">
        <v>1237.90686071</v>
      </c>
      <c r="P43" s="55">
        <v>681.12884281600009</v>
      </c>
      <c r="Q43" s="53">
        <v>100</v>
      </c>
      <c r="R43" s="54">
        <v>100</v>
      </c>
      <c r="S43" s="55">
        <v>100</v>
      </c>
      <c r="T43" s="53">
        <v>109.22707594500001</v>
      </c>
      <c r="U43" s="54">
        <v>105.86624283900001</v>
      </c>
      <c r="V43" s="55">
        <v>76.458953161500006</v>
      </c>
      <c r="W43" s="53">
        <v>2000</v>
      </c>
      <c r="X43" s="54">
        <v>2000</v>
      </c>
      <c r="Y43" s="55">
        <v>2000</v>
      </c>
      <c r="Z43" s="151">
        <v>896.22216160000005</v>
      </c>
      <c r="AA43" s="147">
        <v>110.90749249800001</v>
      </c>
      <c r="AB43" s="147"/>
      <c r="AC43" s="148">
        <v>88.501938458000012</v>
      </c>
      <c r="AD43" s="147">
        <v>3640.9025315000004</v>
      </c>
      <c r="AE43" s="147">
        <v>3094.7671517750005</v>
      </c>
      <c r="AF43" s="148">
        <v>2548.6317720500001</v>
      </c>
      <c r="AG43" s="147">
        <v>7281.8050630000007</v>
      </c>
      <c r="AH43" s="147">
        <v>6043.8982022900009</v>
      </c>
      <c r="AI43" s="148">
        <v>5097.2635441000002</v>
      </c>
    </row>
    <row r="44" spans="1:35" x14ac:dyDescent="0.35">
      <c r="A44" s="56" t="s">
        <v>78</v>
      </c>
      <c r="B44" s="9">
        <v>710.48918532222217</v>
      </c>
      <c r="C44" s="10">
        <v>639.30500000000006</v>
      </c>
      <c r="D44" s="11">
        <v>598.79705657666671</v>
      </c>
      <c r="E44" s="9">
        <v>710.48918532222217</v>
      </c>
      <c r="F44" s="10">
        <v>639</v>
      </c>
      <c r="G44" s="11">
        <v>598.79705657666671</v>
      </c>
      <c r="H44" s="9">
        <v>3145.2373309444447</v>
      </c>
      <c r="I44" s="10">
        <v>3502.3300000000004</v>
      </c>
      <c r="J44" s="11">
        <v>2442.8766872166666</v>
      </c>
      <c r="K44" s="9">
        <v>3145.2373309444447</v>
      </c>
      <c r="L44" s="10">
        <v>3680.3300000000004</v>
      </c>
      <c r="M44" s="11">
        <v>3079.887798327778</v>
      </c>
      <c r="N44" s="9">
        <v>1335.81248295</v>
      </c>
      <c r="O44" s="10">
        <v>1875</v>
      </c>
      <c r="P44" s="11">
        <v>1280</v>
      </c>
      <c r="Q44" s="9">
        <v>264</v>
      </c>
      <c r="R44" s="10">
        <v>428.33333333333331</v>
      </c>
      <c r="S44" s="11">
        <v>187.57142857142858</v>
      </c>
      <c r="T44" s="9">
        <v>105</v>
      </c>
      <c r="U44" s="10"/>
      <c r="V44" s="11">
        <v>73.5</v>
      </c>
      <c r="W44" s="9">
        <v>4101.405517666667</v>
      </c>
      <c r="X44" s="10">
        <v>5311.9</v>
      </c>
      <c r="Y44" s="11">
        <v>3933.3638623666666</v>
      </c>
      <c r="Z44" s="140">
        <v>1216.6666666666667</v>
      </c>
      <c r="AA44" s="147">
        <v>1225.71</v>
      </c>
      <c r="AB44" s="147">
        <v>1225.71</v>
      </c>
      <c r="AC44" s="148">
        <v>1106.9100000000001</v>
      </c>
      <c r="AD44" s="147">
        <v>2324.6</v>
      </c>
      <c r="AE44" s="147">
        <v>2149.6</v>
      </c>
      <c r="AF44" s="148">
        <v>1776.6000000000001</v>
      </c>
      <c r="AG44" s="147">
        <v>5009.2</v>
      </c>
      <c r="AH44" s="147">
        <v>4612.5333333333338</v>
      </c>
      <c r="AI44" s="148">
        <v>3754.8000000000006</v>
      </c>
    </row>
    <row r="45" spans="1:35" x14ac:dyDescent="0.35">
      <c r="A45" s="38" t="s">
        <v>17</v>
      </c>
      <c r="B45" s="47">
        <v>9</v>
      </c>
      <c r="C45" s="48">
        <v>4</v>
      </c>
      <c r="D45" s="49">
        <v>9</v>
      </c>
      <c r="E45" s="47">
        <v>9</v>
      </c>
      <c r="F45" s="48">
        <v>4</v>
      </c>
      <c r="G45" s="49">
        <v>9</v>
      </c>
      <c r="H45" s="47">
        <v>9</v>
      </c>
      <c r="I45" s="48">
        <v>5</v>
      </c>
      <c r="J45" s="49">
        <v>9</v>
      </c>
      <c r="K45" s="47">
        <v>9</v>
      </c>
      <c r="L45" s="48">
        <v>5</v>
      </c>
      <c r="M45" s="49">
        <v>9</v>
      </c>
      <c r="N45" s="47">
        <v>4</v>
      </c>
      <c r="O45" s="48">
        <v>2</v>
      </c>
      <c r="P45" s="49">
        <v>3</v>
      </c>
      <c r="Q45" s="47">
        <v>7</v>
      </c>
      <c r="R45" s="48">
        <v>3</v>
      </c>
      <c r="S45" s="49">
        <v>7</v>
      </c>
      <c r="T45" s="47">
        <v>1</v>
      </c>
      <c r="U45" s="48"/>
      <c r="V45" s="49">
        <v>1</v>
      </c>
      <c r="W45" s="47">
        <v>3</v>
      </c>
      <c r="X45" s="48">
        <v>2</v>
      </c>
      <c r="Y45" s="49">
        <v>3</v>
      </c>
      <c r="Z45" s="149">
        <v>3</v>
      </c>
      <c r="AA45" s="147">
        <v>2</v>
      </c>
      <c r="AB45" s="147">
        <v>2</v>
      </c>
      <c r="AC45" s="148">
        <v>2</v>
      </c>
      <c r="AD45" s="147">
        <v>3</v>
      </c>
      <c r="AE45" s="147">
        <v>3</v>
      </c>
      <c r="AF45" s="148">
        <v>3</v>
      </c>
      <c r="AG45" s="147">
        <v>3</v>
      </c>
      <c r="AH45" s="147">
        <v>3</v>
      </c>
      <c r="AI45" s="148">
        <v>3</v>
      </c>
    </row>
    <row r="46" spans="1:35" x14ac:dyDescent="0.35">
      <c r="A46" s="38" t="s">
        <v>18</v>
      </c>
      <c r="B46" s="50">
        <v>1232.3054722000002</v>
      </c>
      <c r="C46" s="51">
        <v>890</v>
      </c>
      <c r="D46" s="52">
        <v>1232.3054722000002</v>
      </c>
      <c r="E46" s="50">
        <v>1232.3054722000002</v>
      </c>
      <c r="F46" s="51">
        <v>890</v>
      </c>
      <c r="G46" s="52">
        <v>1232.3054722000002</v>
      </c>
      <c r="H46" s="50">
        <v>7000</v>
      </c>
      <c r="I46" s="51">
        <v>5500</v>
      </c>
      <c r="J46" s="52">
        <v>7000</v>
      </c>
      <c r="K46" s="50">
        <v>7000</v>
      </c>
      <c r="L46" s="51">
        <v>5500</v>
      </c>
      <c r="M46" s="52">
        <v>7000</v>
      </c>
      <c r="N46" s="50">
        <v>2560</v>
      </c>
      <c r="O46" s="51">
        <v>2560</v>
      </c>
      <c r="P46" s="52">
        <v>2560</v>
      </c>
      <c r="Q46" s="50">
        <v>1050</v>
      </c>
      <c r="R46" s="51">
        <v>1050</v>
      </c>
      <c r="S46" s="52">
        <v>735</v>
      </c>
      <c r="T46" s="50">
        <v>105</v>
      </c>
      <c r="U46" s="51"/>
      <c r="V46" s="52">
        <v>73.5</v>
      </c>
      <c r="W46" s="50">
        <v>8500</v>
      </c>
      <c r="X46" s="51">
        <v>8500</v>
      </c>
      <c r="Y46" s="52">
        <v>8500</v>
      </c>
      <c r="Z46" s="150">
        <v>1800</v>
      </c>
      <c r="AA46" s="147">
        <v>1911.42</v>
      </c>
      <c r="AB46" s="147">
        <v>1911.42</v>
      </c>
      <c r="AC46" s="148">
        <v>1911.42</v>
      </c>
      <c r="AD46" s="147">
        <v>3500</v>
      </c>
      <c r="AE46" s="147">
        <v>2975</v>
      </c>
      <c r="AF46" s="148">
        <v>2450</v>
      </c>
      <c r="AG46" s="147">
        <v>7000</v>
      </c>
      <c r="AH46" s="147">
        <v>5810</v>
      </c>
      <c r="AI46" s="148">
        <v>4900</v>
      </c>
    </row>
    <row r="47" spans="1:35" ht="15" thickBot="1" x14ac:dyDescent="0.4">
      <c r="A47" s="39" t="s">
        <v>19</v>
      </c>
      <c r="B47" s="53">
        <v>392.09719570000004</v>
      </c>
      <c r="C47" s="54">
        <v>540</v>
      </c>
      <c r="D47" s="55">
        <v>200</v>
      </c>
      <c r="E47" s="53">
        <v>392.09719570000004</v>
      </c>
      <c r="F47" s="54">
        <v>540</v>
      </c>
      <c r="G47" s="55">
        <v>200</v>
      </c>
      <c r="H47" s="53">
        <v>700</v>
      </c>
      <c r="I47" s="54">
        <v>890</v>
      </c>
      <c r="J47" s="55">
        <v>700</v>
      </c>
      <c r="K47" s="53">
        <v>700</v>
      </c>
      <c r="L47" s="54">
        <v>1780</v>
      </c>
      <c r="M47" s="55">
        <v>700</v>
      </c>
      <c r="N47" s="53">
        <v>375</v>
      </c>
      <c r="O47" s="54">
        <v>1190</v>
      </c>
      <c r="P47" s="55">
        <v>300</v>
      </c>
      <c r="Q47" s="53">
        <v>80</v>
      </c>
      <c r="R47" s="54">
        <v>100</v>
      </c>
      <c r="S47" s="55">
        <v>75.600000000000009</v>
      </c>
      <c r="T47" s="53">
        <v>105</v>
      </c>
      <c r="U47" s="54"/>
      <c r="V47" s="55">
        <v>73.5</v>
      </c>
      <c r="W47" s="53">
        <v>1680.4165530000002</v>
      </c>
      <c r="X47" s="54">
        <v>2123.8000000000002</v>
      </c>
      <c r="Y47" s="55">
        <v>1176.2915871</v>
      </c>
      <c r="Z47" s="151">
        <v>650</v>
      </c>
      <c r="AA47" s="147">
        <v>540</v>
      </c>
      <c r="AB47" s="147">
        <v>540</v>
      </c>
      <c r="AC47" s="148">
        <v>302.40000000000003</v>
      </c>
      <c r="AD47" s="147">
        <v>1350</v>
      </c>
      <c r="AE47" s="147">
        <v>1350</v>
      </c>
      <c r="AF47" s="148">
        <v>756.00000000000011</v>
      </c>
      <c r="AG47" s="147">
        <v>3780</v>
      </c>
      <c r="AH47" s="147">
        <v>3780</v>
      </c>
      <c r="AI47" s="148">
        <v>2116.8000000000002</v>
      </c>
    </row>
    <row r="48" spans="1:35" x14ac:dyDescent="0.35">
      <c r="A48" s="56" t="s">
        <v>79</v>
      </c>
      <c r="B48" s="9">
        <v>695.15700452999999</v>
      </c>
      <c r="C48" s="10">
        <v>663.33333333333337</v>
      </c>
      <c r="D48" s="11">
        <v>588.06453002211117</v>
      </c>
      <c r="E48" s="9">
        <v>695.15700452999999</v>
      </c>
      <c r="F48" s="10">
        <v>663</v>
      </c>
      <c r="G48" s="11">
        <v>588.06453002211117</v>
      </c>
      <c r="H48" s="9">
        <v>3058.6569726877779</v>
      </c>
      <c r="I48" s="10">
        <v>3449.2113222473004</v>
      </c>
      <c r="J48" s="11">
        <v>2382.2704364369997</v>
      </c>
      <c r="K48" s="9">
        <v>3058.6569726877779</v>
      </c>
      <c r="L48" s="10">
        <v>3627.2113222473004</v>
      </c>
      <c r="M48" s="11">
        <v>3008.8661205377775</v>
      </c>
      <c r="N48" s="9">
        <v>1415.2416371133334</v>
      </c>
      <c r="O48" s="10">
        <v>1837.0580873194999</v>
      </c>
      <c r="P48" s="11">
        <v>1259.1691459793335</v>
      </c>
      <c r="Q48" s="9">
        <v>254.4348119292857</v>
      </c>
      <c r="R48" s="10">
        <v>406.01456116833333</v>
      </c>
      <c r="S48" s="11">
        <v>180.87579692192861</v>
      </c>
      <c r="T48" s="9">
        <v>98.304368350500013</v>
      </c>
      <c r="U48" s="10">
        <v>96.34388237200001</v>
      </c>
      <c r="V48" s="11">
        <v>68.813057845350002</v>
      </c>
      <c r="W48" s="9">
        <v>3968.038104018</v>
      </c>
      <c r="X48" s="10">
        <v>5311.9</v>
      </c>
      <c r="Y48" s="11">
        <v>3840.0066728125998</v>
      </c>
      <c r="Z48" s="140">
        <v>1150</v>
      </c>
      <c r="AA48" s="147">
        <v>850.14</v>
      </c>
      <c r="AB48" s="147">
        <v>1225.71</v>
      </c>
      <c r="AC48" s="148">
        <v>764.27333333333343</v>
      </c>
      <c r="AD48" s="147">
        <v>2132.9333333333334</v>
      </c>
      <c r="AE48" s="147">
        <v>1986.6833333333334</v>
      </c>
      <c r="AF48" s="148">
        <v>1642.4333333333334</v>
      </c>
      <c r="AG48" s="147">
        <v>4625.8666666666668</v>
      </c>
      <c r="AH48" s="147">
        <v>4294.3666666666668</v>
      </c>
      <c r="AI48" s="148">
        <v>3486.4666666666667</v>
      </c>
    </row>
    <row r="49" spans="1:35" x14ac:dyDescent="0.35">
      <c r="A49" s="38" t="s">
        <v>17</v>
      </c>
      <c r="B49" s="47">
        <v>9</v>
      </c>
      <c r="C49" s="48">
        <v>3</v>
      </c>
      <c r="D49" s="49">
        <v>9</v>
      </c>
      <c r="E49" s="47">
        <v>9</v>
      </c>
      <c r="F49" s="48">
        <v>3</v>
      </c>
      <c r="G49" s="49">
        <v>9</v>
      </c>
      <c r="H49" s="47">
        <v>9</v>
      </c>
      <c r="I49" s="48">
        <v>5</v>
      </c>
      <c r="J49" s="49">
        <v>9</v>
      </c>
      <c r="K49" s="47">
        <v>9</v>
      </c>
      <c r="L49" s="48">
        <v>5</v>
      </c>
      <c r="M49" s="49">
        <v>9</v>
      </c>
      <c r="N49" s="47">
        <v>3</v>
      </c>
      <c r="O49" s="48">
        <v>2</v>
      </c>
      <c r="P49" s="49">
        <v>3</v>
      </c>
      <c r="Q49" s="47">
        <v>7</v>
      </c>
      <c r="R49" s="48">
        <v>3</v>
      </c>
      <c r="S49" s="49">
        <v>7</v>
      </c>
      <c r="T49" s="47">
        <v>1</v>
      </c>
      <c r="U49" s="48">
        <v>1</v>
      </c>
      <c r="V49" s="49">
        <v>1</v>
      </c>
      <c r="W49" s="47">
        <v>3</v>
      </c>
      <c r="X49" s="48">
        <v>2</v>
      </c>
      <c r="Y49" s="49">
        <v>3</v>
      </c>
      <c r="Z49" s="149">
        <v>3</v>
      </c>
      <c r="AA49" s="147">
        <v>3</v>
      </c>
      <c r="AB49" s="147">
        <v>2</v>
      </c>
      <c r="AC49" s="148">
        <v>3</v>
      </c>
      <c r="AD49" s="147">
        <v>3</v>
      </c>
      <c r="AE49" s="147">
        <v>3</v>
      </c>
      <c r="AF49" s="148">
        <v>3</v>
      </c>
      <c r="AG49" s="147">
        <v>3</v>
      </c>
      <c r="AH49" s="147">
        <v>3</v>
      </c>
      <c r="AI49" s="148">
        <v>3</v>
      </c>
    </row>
    <row r="50" spans="1:35" x14ac:dyDescent="0.35">
      <c r="A50" s="38" t="s">
        <v>18</v>
      </c>
      <c r="B50" s="50">
        <v>1232.3054722000002</v>
      </c>
      <c r="C50" s="51">
        <v>890</v>
      </c>
      <c r="D50" s="52">
        <v>1232.3054722000002</v>
      </c>
      <c r="E50" s="50">
        <v>1232.3054722000002</v>
      </c>
      <c r="F50" s="51">
        <v>890</v>
      </c>
      <c r="G50" s="52">
        <v>1232.3054722000002</v>
      </c>
      <c r="H50" s="50">
        <v>7000</v>
      </c>
      <c r="I50" s="51">
        <v>5500</v>
      </c>
      <c r="J50" s="52">
        <v>7000</v>
      </c>
      <c r="K50" s="50">
        <v>7000</v>
      </c>
      <c r="L50" s="51">
        <v>5500</v>
      </c>
      <c r="M50" s="52">
        <v>7000</v>
      </c>
      <c r="N50" s="50">
        <v>2560</v>
      </c>
      <c r="O50" s="51">
        <v>2560</v>
      </c>
      <c r="P50" s="52">
        <v>2560</v>
      </c>
      <c r="Q50" s="50">
        <v>983.0436835050001</v>
      </c>
      <c r="R50" s="51">
        <v>983.0436835050001</v>
      </c>
      <c r="S50" s="52">
        <v>688.13057845350011</v>
      </c>
      <c r="T50" s="50">
        <v>98.304368350500013</v>
      </c>
      <c r="U50" s="51">
        <v>96.34388237200001</v>
      </c>
      <c r="V50" s="52">
        <v>68.813057845350002</v>
      </c>
      <c r="W50" s="50">
        <v>8500</v>
      </c>
      <c r="X50" s="51">
        <v>8500</v>
      </c>
      <c r="Y50" s="52">
        <v>8500</v>
      </c>
      <c r="Z50" s="150">
        <v>1800</v>
      </c>
      <c r="AA50" s="147">
        <v>1911.42</v>
      </c>
      <c r="AB50" s="147">
        <v>1911.42</v>
      </c>
      <c r="AC50" s="148">
        <v>1911.42</v>
      </c>
      <c r="AD50" s="147">
        <v>2925</v>
      </c>
      <c r="AE50" s="147">
        <v>2486.25</v>
      </c>
      <c r="AF50" s="148">
        <v>2123.8000000000002</v>
      </c>
      <c r="AG50" s="147">
        <v>5850</v>
      </c>
      <c r="AH50" s="147">
        <v>4855.5</v>
      </c>
      <c r="AI50" s="148">
        <v>4247.6000000000004</v>
      </c>
    </row>
    <row r="51" spans="1:35" ht="15" thickBot="1" x14ac:dyDescent="0.4">
      <c r="A51" s="39" t="s">
        <v>19</v>
      </c>
      <c r="B51" s="53">
        <v>298.74511289999998</v>
      </c>
      <c r="C51" s="54">
        <v>540</v>
      </c>
      <c r="D51" s="55">
        <v>200</v>
      </c>
      <c r="E51" s="53">
        <v>298.74511289999998</v>
      </c>
      <c r="F51" s="54">
        <v>540</v>
      </c>
      <c r="G51" s="55">
        <v>200</v>
      </c>
      <c r="H51" s="53">
        <v>700</v>
      </c>
      <c r="I51" s="54">
        <v>890</v>
      </c>
      <c r="J51" s="55">
        <v>700</v>
      </c>
      <c r="K51" s="53">
        <v>700</v>
      </c>
      <c r="L51" s="54">
        <v>1780</v>
      </c>
      <c r="M51" s="55">
        <v>700</v>
      </c>
      <c r="N51" s="53">
        <v>375</v>
      </c>
      <c r="O51" s="54">
        <v>1114.1161746390001</v>
      </c>
      <c r="P51" s="55">
        <v>300</v>
      </c>
      <c r="Q51" s="53">
        <v>80</v>
      </c>
      <c r="R51" s="54">
        <v>100</v>
      </c>
      <c r="S51" s="55">
        <v>75.600000000000009</v>
      </c>
      <c r="T51" s="53">
        <v>98.304368350500013</v>
      </c>
      <c r="U51" s="54">
        <v>96.34388237200001</v>
      </c>
      <c r="V51" s="55">
        <v>68.813057845350002</v>
      </c>
      <c r="W51" s="53">
        <v>1280.3143120540001</v>
      </c>
      <c r="X51" s="54">
        <v>2123.8000000000002</v>
      </c>
      <c r="Y51" s="55">
        <v>896.22001843779992</v>
      </c>
      <c r="Z51" s="151">
        <v>650</v>
      </c>
      <c r="AA51" s="147">
        <v>99</v>
      </c>
      <c r="AB51" s="147">
        <v>540</v>
      </c>
      <c r="AC51" s="148">
        <v>79</v>
      </c>
      <c r="AD51" s="147">
        <v>1350</v>
      </c>
      <c r="AE51" s="147">
        <v>1350</v>
      </c>
      <c r="AF51" s="148">
        <v>756.00000000000011</v>
      </c>
      <c r="AG51" s="147">
        <v>3780</v>
      </c>
      <c r="AH51" s="147">
        <v>3780</v>
      </c>
      <c r="AI51" s="148">
        <v>2116.8000000000002</v>
      </c>
    </row>
    <row r="52" spans="1:35" x14ac:dyDescent="0.35">
      <c r="A52" s="57" t="s">
        <v>80</v>
      </c>
      <c r="B52" s="9">
        <v>672.36319305333336</v>
      </c>
      <c r="C52" s="10">
        <v>642.24</v>
      </c>
      <c r="D52" s="11">
        <v>569.50439764111115</v>
      </c>
      <c r="E52" s="9">
        <v>672.36319305333336</v>
      </c>
      <c r="F52" s="10">
        <v>642</v>
      </c>
      <c r="G52" s="11">
        <v>606.38394272250002</v>
      </c>
      <c r="H52" s="9">
        <v>2915.0539976111113</v>
      </c>
      <c r="I52" s="10">
        <v>3143.65</v>
      </c>
      <c r="J52" s="11">
        <v>2274.5266872166667</v>
      </c>
      <c r="K52" s="9">
        <v>2915.0539976111113</v>
      </c>
      <c r="L52" s="10">
        <v>3321.65</v>
      </c>
      <c r="M52" s="11">
        <v>2849.7044649944446</v>
      </c>
      <c r="N52" s="9">
        <v>1287.3333106</v>
      </c>
      <c r="O52" s="10">
        <v>1649.75</v>
      </c>
      <c r="P52" s="11">
        <v>1156.3333333333333</v>
      </c>
      <c r="Q52" s="9">
        <v>204.35714285714286</v>
      </c>
      <c r="R52" s="10">
        <v>295.83333333333331</v>
      </c>
      <c r="S52" s="11">
        <v>144.96428571428569</v>
      </c>
      <c r="T52" s="9">
        <v>65.25</v>
      </c>
      <c r="U52" s="10">
        <v>52</v>
      </c>
      <c r="V52" s="11">
        <v>45.674999999999997</v>
      </c>
      <c r="W52" s="9">
        <v>4060.1388510000002</v>
      </c>
      <c r="X52" s="10">
        <v>5250</v>
      </c>
      <c r="Y52" s="11">
        <v>3892.0971957000002</v>
      </c>
      <c r="Z52" s="140">
        <v>1027.5</v>
      </c>
      <c r="AA52" s="147">
        <v>813</v>
      </c>
      <c r="AB52" s="147">
        <v>1170</v>
      </c>
      <c r="AC52" s="148">
        <v>727.13333333333333</v>
      </c>
      <c r="AD52" s="147">
        <v>1841.6666666666667</v>
      </c>
      <c r="AE52" s="147">
        <v>1732.9166666666667</v>
      </c>
      <c r="AF52" s="148">
        <v>1426.1666666666667</v>
      </c>
      <c r="AG52" s="147">
        <v>4043.3333333333335</v>
      </c>
      <c r="AH52" s="147">
        <v>3796.8333333333335</v>
      </c>
      <c r="AI52" s="148">
        <v>3053.9333333333329</v>
      </c>
    </row>
    <row r="53" spans="1:35" x14ac:dyDescent="0.35">
      <c r="A53" s="38" t="s">
        <v>17</v>
      </c>
      <c r="B53" s="47">
        <v>9</v>
      </c>
      <c r="C53" s="48">
        <v>4</v>
      </c>
      <c r="D53" s="49">
        <v>9</v>
      </c>
      <c r="E53" s="47">
        <v>9</v>
      </c>
      <c r="F53" s="48">
        <v>4</v>
      </c>
      <c r="G53" s="49">
        <v>8</v>
      </c>
      <c r="H53" s="47">
        <v>9</v>
      </c>
      <c r="I53" s="48">
        <v>5</v>
      </c>
      <c r="J53" s="49">
        <v>9</v>
      </c>
      <c r="K53" s="47">
        <v>9</v>
      </c>
      <c r="L53" s="48">
        <v>5</v>
      </c>
      <c r="M53" s="49">
        <v>9</v>
      </c>
      <c r="N53" s="47">
        <v>4</v>
      </c>
      <c r="O53" s="48">
        <v>2</v>
      </c>
      <c r="P53" s="49">
        <v>3</v>
      </c>
      <c r="Q53" s="47">
        <v>7</v>
      </c>
      <c r="R53" s="48">
        <v>3</v>
      </c>
      <c r="S53" s="49">
        <v>7</v>
      </c>
      <c r="T53" s="47">
        <v>1</v>
      </c>
      <c r="U53" s="48">
        <v>1</v>
      </c>
      <c r="V53" s="49">
        <v>1</v>
      </c>
      <c r="W53" s="47">
        <v>3</v>
      </c>
      <c r="X53" s="48">
        <v>2</v>
      </c>
      <c r="Y53" s="49">
        <v>3</v>
      </c>
      <c r="Z53" s="149">
        <v>4</v>
      </c>
      <c r="AA53" s="147">
        <v>3</v>
      </c>
      <c r="AB53" s="147">
        <v>2</v>
      </c>
      <c r="AC53" s="148">
        <v>3</v>
      </c>
      <c r="AD53" s="147">
        <v>3</v>
      </c>
      <c r="AE53" s="147">
        <v>3</v>
      </c>
      <c r="AF53" s="148">
        <v>3</v>
      </c>
      <c r="AG53" s="147">
        <v>3</v>
      </c>
      <c r="AH53" s="147">
        <v>3</v>
      </c>
      <c r="AI53" s="148">
        <v>3</v>
      </c>
    </row>
    <row r="54" spans="1:35" x14ac:dyDescent="0.35">
      <c r="A54" s="38" t="s">
        <v>18</v>
      </c>
      <c r="B54" s="50">
        <v>1154.1715417799999</v>
      </c>
      <c r="C54" s="51">
        <v>890</v>
      </c>
      <c r="D54" s="52">
        <v>1154.1715417799999</v>
      </c>
      <c r="E54" s="50">
        <v>1154.1715417799999</v>
      </c>
      <c r="F54" s="51">
        <v>890</v>
      </c>
      <c r="G54" s="52">
        <v>1154.1715417799999</v>
      </c>
      <c r="H54" s="50">
        <v>7000</v>
      </c>
      <c r="I54" s="51">
        <v>5500</v>
      </c>
      <c r="J54" s="52">
        <v>7000</v>
      </c>
      <c r="K54" s="50">
        <v>7000</v>
      </c>
      <c r="L54" s="51">
        <v>5500</v>
      </c>
      <c r="M54" s="52">
        <v>7000</v>
      </c>
      <c r="N54" s="50">
        <v>2560</v>
      </c>
      <c r="O54" s="51">
        <v>2560</v>
      </c>
      <c r="P54" s="52">
        <v>2560</v>
      </c>
      <c r="Q54" s="50">
        <v>652.5</v>
      </c>
      <c r="R54" s="51">
        <v>652.5</v>
      </c>
      <c r="S54" s="52">
        <v>456.74999999999994</v>
      </c>
      <c r="T54" s="50">
        <v>65.25</v>
      </c>
      <c r="U54" s="51">
        <v>52</v>
      </c>
      <c r="V54" s="52">
        <v>45.674999999999997</v>
      </c>
      <c r="W54" s="50">
        <v>8500</v>
      </c>
      <c r="X54" s="51">
        <v>8500</v>
      </c>
      <c r="Y54" s="52">
        <v>8500</v>
      </c>
      <c r="Z54" s="150">
        <v>1800</v>
      </c>
      <c r="AA54" s="147">
        <v>1800</v>
      </c>
      <c r="AB54" s="147">
        <v>1800</v>
      </c>
      <c r="AC54" s="148">
        <v>1800</v>
      </c>
      <c r="AD54" s="147">
        <v>2175</v>
      </c>
      <c r="AE54" s="147">
        <v>2000</v>
      </c>
      <c r="AF54" s="148">
        <v>2000</v>
      </c>
      <c r="AG54" s="147">
        <v>4350</v>
      </c>
      <c r="AH54" s="147">
        <v>4000</v>
      </c>
      <c r="AI54" s="148">
        <v>4000</v>
      </c>
    </row>
    <row r="55" spans="1:35" ht="15" thickBot="1" x14ac:dyDescent="0.4">
      <c r="A55" s="39" t="s">
        <v>19</v>
      </c>
      <c r="B55" s="53">
        <v>392.09719570000004</v>
      </c>
      <c r="C55" s="54">
        <v>540</v>
      </c>
      <c r="D55" s="55">
        <v>200</v>
      </c>
      <c r="E55" s="53">
        <v>392.09719570000004</v>
      </c>
      <c r="F55" s="54">
        <v>540</v>
      </c>
      <c r="G55" s="55">
        <v>200</v>
      </c>
      <c r="H55" s="53">
        <v>700</v>
      </c>
      <c r="I55" s="54">
        <v>890</v>
      </c>
      <c r="J55" s="55">
        <v>700</v>
      </c>
      <c r="K55" s="53">
        <v>700</v>
      </c>
      <c r="L55" s="54">
        <v>1780</v>
      </c>
      <c r="M55" s="55">
        <v>700</v>
      </c>
      <c r="N55" s="53">
        <v>375</v>
      </c>
      <c r="O55" s="54">
        <v>739.5</v>
      </c>
      <c r="P55" s="55">
        <v>300</v>
      </c>
      <c r="Q55" s="53">
        <v>60</v>
      </c>
      <c r="R55" s="54">
        <v>100</v>
      </c>
      <c r="S55" s="55">
        <v>60</v>
      </c>
      <c r="T55" s="53">
        <v>65.25</v>
      </c>
      <c r="U55" s="54">
        <v>52</v>
      </c>
      <c r="V55" s="55">
        <v>45.674999999999997</v>
      </c>
      <c r="W55" s="53">
        <v>1680.4165530000002</v>
      </c>
      <c r="X55" s="54">
        <v>2000</v>
      </c>
      <c r="Y55" s="55">
        <v>1176.2915871</v>
      </c>
      <c r="Z55" s="151">
        <v>650</v>
      </c>
      <c r="AA55" s="147">
        <v>99</v>
      </c>
      <c r="AB55" s="147">
        <v>540</v>
      </c>
      <c r="AC55" s="148">
        <v>79</v>
      </c>
      <c r="AD55" s="147">
        <v>1350</v>
      </c>
      <c r="AE55" s="147">
        <v>1350</v>
      </c>
      <c r="AF55" s="148">
        <v>756.00000000000011</v>
      </c>
      <c r="AG55" s="147">
        <v>3780</v>
      </c>
      <c r="AH55" s="147">
        <v>3610.5</v>
      </c>
      <c r="AI55" s="148">
        <v>2116.8000000000002</v>
      </c>
    </row>
    <row r="56" spans="1:35" x14ac:dyDescent="0.35">
      <c r="A56" s="57" t="s">
        <v>81</v>
      </c>
      <c r="B56" s="9">
        <v>732.22222222222217</v>
      </c>
      <c r="C56" s="10">
        <v>676.76750000000004</v>
      </c>
      <c r="D56" s="11">
        <v>619.59999999999991</v>
      </c>
      <c r="E56" s="9">
        <v>732.22222222222217</v>
      </c>
      <c r="F56" s="10">
        <v>677</v>
      </c>
      <c r="G56" s="11">
        <v>619.59999999999991</v>
      </c>
      <c r="H56" s="9">
        <v>3418.8888888888887</v>
      </c>
      <c r="I56" s="10">
        <v>3482.8</v>
      </c>
      <c r="J56" s="11">
        <v>2654.9888888888891</v>
      </c>
      <c r="K56" s="9">
        <v>3418.8888888888887</v>
      </c>
      <c r="L56" s="10">
        <v>3660.8</v>
      </c>
      <c r="M56" s="11">
        <v>3352.2222222222222</v>
      </c>
      <c r="N56" s="9">
        <v>1562.5</v>
      </c>
      <c r="O56" s="10">
        <v>1892</v>
      </c>
      <c r="P56" s="11">
        <v>1389.3333333333333</v>
      </c>
      <c r="Q56" s="9">
        <v>291.25</v>
      </c>
      <c r="R56" s="10">
        <v>391.25</v>
      </c>
      <c r="S56" s="11">
        <v>219.45</v>
      </c>
      <c r="T56" s="9">
        <v>108</v>
      </c>
      <c r="U56" s="10">
        <v>91.8</v>
      </c>
      <c r="V56" s="11">
        <v>75.599999999999994</v>
      </c>
      <c r="W56" s="9">
        <v>4071.6666666666665</v>
      </c>
      <c r="X56" s="10">
        <v>5250</v>
      </c>
      <c r="Y56" s="11">
        <v>3900.1666666666665</v>
      </c>
      <c r="Z56" s="140">
        <v>1112.5</v>
      </c>
      <c r="AA56" s="147">
        <v>813</v>
      </c>
      <c r="AB56" s="147">
        <v>1170</v>
      </c>
      <c r="AC56" s="148">
        <v>727.13333333333333</v>
      </c>
      <c r="AD56" s="147">
        <v>2316.6666666666665</v>
      </c>
      <c r="AE56" s="147">
        <v>2136.6666666666665</v>
      </c>
      <c r="AF56" s="148">
        <v>1758.6666666666667</v>
      </c>
      <c r="AG56" s="147">
        <v>4993.333333333333</v>
      </c>
      <c r="AH56" s="147">
        <v>4585.333333333333</v>
      </c>
      <c r="AI56" s="148">
        <v>3718.9333333333329</v>
      </c>
    </row>
    <row r="57" spans="1:35" x14ac:dyDescent="0.35">
      <c r="A57" s="38" t="s">
        <v>17</v>
      </c>
      <c r="B57" s="47">
        <v>9</v>
      </c>
      <c r="C57" s="48">
        <v>4</v>
      </c>
      <c r="D57" s="49">
        <v>9</v>
      </c>
      <c r="E57" s="47">
        <v>9</v>
      </c>
      <c r="F57" s="48">
        <v>890</v>
      </c>
      <c r="G57" s="49">
        <v>9</v>
      </c>
      <c r="H57" s="47">
        <v>9</v>
      </c>
      <c r="I57" s="48">
        <v>5</v>
      </c>
      <c r="J57" s="49">
        <v>9</v>
      </c>
      <c r="K57" s="47">
        <v>9</v>
      </c>
      <c r="L57" s="48">
        <v>5</v>
      </c>
      <c r="M57" s="49">
        <v>9</v>
      </c>
      <c r="N57" s="47">
        <v>4</v>
      </c>
      <c r="O57" s="48">
        <v>2</v>
      </c>
      <c r="P57" s="49">
        <v>3</v>
      </c>
      <c r="Q57" s="47">
        <v>8</v>
      </c>
      <c r="R57" s="48">
        <v>4</v>
      </c>
      <c r="S57" s="49">
        <v>8</v>
      </c>
      <c r="T57" s="47">
        <v>1</v>
      </c>
      <c r="U57" s="48">
        <v>1</v>
      </c>
      <c r="V57" s="49">
        <v>1</v>
      </c>
      <c r="W57" s="47">
        <v>3</v>
      </c>
      <c r="X57" s="48">
        <v>2</v>
      </c>
      <c r="Y57" s="49">
        <v>3</v>
      </c>
      <c r="Z57" s="149">
        <v>4</v>
      </c>
      <c r="AA57" s="147">
        <v>3</v>
      </c>
      <c r="AB57" s="147">
        <v>2</v>
      </c>
      <c r="AC57" s="148">
        <v>3</v>
      </c>
      <c r="AD57" s="147">
        <v>3</v>
      </c>
      <c r="AE57" s="147">
        <v>3</v>
      </c>
      <c r="AF57" s="148">
        <v>3</v>
      </c>
      <c r="AG57" s="147">
        <v>3</v>
      </c>
      <c r="AH57" s="147">
        <v>3</v>
      </c>
      <c r="AI57" s="148">
        <v>3</v>
      </c>
    </row>
    <row r="58" spans="1:35" x14ac:dyDescent="0.35">
      <c r="A58" s="38" t="s">
        <v>18</v>
      </c>
      <c r="B58" s="50">
        <v>1400</v>
      </c>
      <c r="C58" s="51">
        <v>890</v>
      </c>
      <c r="D58" s="52">
        <v>1400</v>
      </c>
      <c r="E58" s="50">
        <v>1400</v>
      </c>
      <c r="F58" s="51">
        <v>1780</v>
      </c>
      <c r="G58" s="52">
        <v>1400</v>
      </c>
      <c r="H58" s="50">
        <v>7000</v>
      </c>
      <c r="I58" s="51">
        <v>5500</v>
      </c>
      <c r="J58" s="52">
        <v>7000</v>
      </c>
      <c r="K58" s="50">
        <v>7000</v>
      </c>
      <c r="L58" s="51">
        <v>5500</v>
      </c>
      <c r="M58" s="52">
        <v>7000</v>
      </c>
      <c r="N58" s="50">
        <v>2560</v>
      </c>
      <c r="O58" s="51">
        <v>2560</v>
      </c>
      <c r="P58" s="52">
        <v>2560</v>
      </c>
      <c r="Q58" s="50">
        <v>1080</v>
      </c>
      <c r="R58" s="51">
        <v>1080</v>
      </c>
      <c r="S58" s="52">
        <v>756</v>
      </c>
      <c r="T58" s="50">
        <v>108</v>
      </c>
      <c r="U58" s="51">
        <v>91.8</v>
      </c>
      <c r="V58" s="52">
        <v>75.599999999999994</v>
      </c>
      <c r="W58" s="50">
        <v>8500</v>
      </c>
      <c r="X58" s="51">
        <v>8500</v>
      </c>
      <c r="Y58" s="52">
        <v>8500</v>
      </c>
      <c r="Z58" s="150">
        <v>1800</v>
      </c>
      <c r="AA58" s="147">
        <v>1800</v>
      </c>
      <c r="AB58" s="147">
        <v>1800</v>
      </c>
      <c r="AC58" s="148">
        <v>1800</v>
      </c>
      <c r="AD58" s="147">
        <v>3600</v>
      </c>
      <c r="AE58" s="147">
        <v>3060</v>
      </c>
      <c r="AF58" s="148">
        <v>2520</v>
      </c>
      <c r="AG58" s="147">
        <v>7200</v>
      </c>
      <c r="AH58" s="147">
        <v>5976</v>
      </c>
      <c r="AI58" s="148">
        <v>5040</v>
      </c>
    </row>
    <row r="59" spans="1:35" ht="15" thickBot="1" x14ac:dyDescent="0.4">
      <c r="A59" s="39" t="s">
        <v>19</v>
      </c>
      <c r="B59" s="53">
        <v>400</v>
      </c>
      <c r="C59" s="54">
        <v>540</v>
      </c>
      <c r="D59" s="55">
        <v>200</v>
      </c>
      <c r="E59" s="53">
        <v>400</v>
      </c>
      <c r="F59" s="54">
        <v>540</v>
      </c>
      <c r="G59" s="55">
        <v>200</v>
      </c>
      <c r="H59" s="53">
        <v>700</v>
      </c>
      <c r="I59" s="54">
        <v>890</v>
      </c>
      <c r="J59" s="55">
        <v>700</v>
      </c>
      <c r="K59" s="53">
        <v>700</v>
      </c>
      <c r="L59" s="54">
        <v>1780</v>
      </c>
      <c r="M59" s="55">
        <v>700</v>
      </c>
      <c r="N59" s="53">
        <v>750</v>
      </c>
      <c r="O59" s="54">
        <v>1224</v>
      </c>
      <c r="P59" s="55">
        <v>600</v>
      </c>
      <c r="Q59" s="53">
        <v>100</v>
      </c>
      <c r="R59" s="54">
        <v>100</v>
      </c>
      <c r="S59" s="55">
        <v>75.600000000000009</v>
      </c>
      <c r="T59" s="53">
        <v>108</v>
      </c>
      <c r="U59" s="54">
        <v>91.8</v>
      </c>
      <c r="V59" s="55">
        <v>75.599999999999994</v>
      </c>
      <c r="W59" s="53">
        <v>1715</v>
      </c>
      <c r="X59" s="54">
        <v>2000</v>
      </c>
      <c r="Y59" s="55">
        <v>1200.5</v>
      </c>
      <c r="Z59" s="151">
        <v>650</v>
      </c>
      <c r="AA59" s="147">
        <v>99</v>
      </c>
      <c r="AB59" s="147">
        <v>540</v>
      </c>
      <c r="AC59" s="148">
        <v>79</v>
      </c>
      <c r="AD59" s="147">
        <v>1350</v>
      </c>
      <c r="AE59" s="147">
        <v>1350</v>
      </c>
      <c r="AF59" s="148">
        <v>756.00000000000011</v>
      </c>
      <c r="AG59" s="156">
        <v>3780</v>
      </c>
      <c r="AH59" s="156">
        <v>3780</v>
      </c>
      <c r="AI59" s="152">
        <v>2116.8000000000002</v>
      </c>
    </row>
    <row r="60" spans="1:35" ht="15" thickBot="1" x14ac:dyDescent="0.4">
      <c r="A60" s="58" t="s">
        <v>82</v>
      </c>
      <c r="B60" s="40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  <c r="T60" s="59"/>
      <c r="U60" s="59"/>
      <c r="V60" s="60"/>
      <c r="W60" s="59"/>
      <c r="X60" s="59"/>
      <c r="Y60" s="60"/>
      <c r="Z60" s="60"/>
      <c r="AA60" s="154"/>
      <c r="AB60" s="154"/>
      <c r="AC60" s="155"/>
      <c r="AD60" s="154"/>
      <c r="AE60" s="154"/>
      <c r="AF60" s="155"/>
      <c r="AG60" s="154"/>
      <c r="AH60" s="154"/>
      <c r="AI60" s="146"/>
    </row>
    <row r="61" spans="1:35" x14ac:dyDescent="0.35">
      <c r="A61" s="61" t="s">
        <v>83</v>
      </c>
      <c r="B61" s="9">
        <v>759.92773520281253</v>
      </c>
      <c r="C61" s="10">
        <v>615.13220353083341</v>
      </c>
      <c r="D61" s="11">
        <v>607.82992694723441</v>
      </c>
      <c r="E61" s="9">
        <v>759.92773520281253</v>
      </c>
      <c r="F61" s="10">
        <v>615</v>
      </c>
      <c r="G61" s="11">
        <v>607.82992694723441</v>
      </c>
      <c r="H61" s="9">
        <v>3244.5656174975002</v>
      </c>
      <c r="I61" s="10">
        <v>2586.8272332317501</v>
      </c>
      <c r="J61" s="11">
        <v>2199.8446340180626</v>
      </c>
      <c r="K61" s="9">
        <v>3244.5656174975002</v>
      </c>
      <c r="L61" s="10">
        <v>2809.3272332317501</v>
      </c>
      <c r="M61" s="11">
        <v>2865.4676639815625</v>
      </c>
      <c r="N61" s="9">
        <v>1584.5233294091249</v>
      </c>
      <c r="O61" s="10">
        <v>1754.475932711</v>
      </c>
      <c r="P61" s="11">
        <v>1360.0048403257333</v>
      </c>
      <c r="Q61" s="9">
        <v>274.3750119814286</v>
      </c>
      <c r="R61" s="10">
        <v>352.37587473833332</v>
      </c>
      <c r="S61" s="11">
        <v>201.48982949082142</v>
      </c>
      <c r="T61" s="9">
        <v>83.731046949000003</v>
      </c>
      <c r="U61" s="10">
        <v>71.171389906650006</v>
      </c>
      <c r="V61" s="11">
        <v>58.611732864300002</v>
      </c>
      <c r="W61" s="9">
        <v>4345.7681510000002</v>
      </c>
      <c r="X61" s="10">
        <v>5250</v>
      </c>
      <c r="Y61" s="11">
        <v>4092.0377057000001</v>
      </c>
      <c r="Z61" s="140">
        <v>1421.55702645</v>
      </c>
      <c r="AA61" s="147">
        <v>813</v>
      </c>
      <c r="AB61" s="147">
        <v>806.33333333333337</v>
      </c>
      <c r="AC61" s="148">
        <v>1051.2</v>
      </c>
      <c r="AD61" s="147">
        <v>2047.0116327666667</v>
      </c>
      <c r="AE61" s="147">
        <v>1907.459887851667</v>
      </c>
      <c r="AF61" s="148">
        <v>1569.9081429366668</v>
      </c>
      <c r="AG61" s="147">
        <v>4454.0232655333339</v>
      </c>
      <c r="AH61" s="147">
        <v>4174.9197757033335</v>
      </c>
      <c r="AI61" s="148">
        <v>3341.4162858733339</v>
      </c>
    </row>
    <row r="62" spans="1:35" x14ac:dyDescent="0.35">
      <c r="A62" s="38" t="s">
        <v>17</v>
      </c>
      <c r="B62" s="47">
        <v>8</v>
      </c>
      <c r="C62" s="48">
        <v>3</v>
      </c>
      <c r="D62" s="49">
        <v>8</v>
      </c>
      <c r="E62" s="47">
        <v>8</v>
      </c>
      <c r="F62" s="48">
        <v>3</v>
      </c>
      <c r="G62" s="49">
        <v>8</v>
      </c>
      <c r="H62" s="47">
        <v>8</v>
      </c>
      <c r="I62" s="48">
        <v>4</v>
      </c>
      <c r="J62" s="49">
        <v>8</v>
      </c>
      <c r="K62" s="47">
        <v>8</v>
      </c>
      <c r="L62" s="48">
        <v>4</v>
      </c>
      <c r="M62" s="49">
        <v>8</v>
      </c>
      <c r="N62" s="47">
        <v>4</v>
      </c>
      <c r="O62" s="48">
        <v>2</v>
      </c>
      <c r="P62" s="49">
        <v>3</v>
      </c>
      <c r="Q62" s="47">
        <v>7</v>
      </c>
      <c r="R62" s="48">
        <v>3</v>
      </c>
      <c r="S62" s="49">
        <v>7</v>
      </c>
      <c r="T62" s="47">
        <v>1</v>
      </c>
      <c r="U62" s="48">
        <v>1</v>
      </c>
      <c r="V62" s="49">
        <v>1</v>
      </c>
      <c r="W62" s="47">
        <v>3</v>
      </c>
      <c r="X62" s="48">
        <v>2</v>
      </c>
      <c r="Y62" s="49">
        <v>3</v>
      </c>
      <c r="Z62" s="149">
        <v>2</v>
      </c>
      <c r="AA62" s="147">
        <v>3</v>
      </c>
      <c r="AB62" s="147">
        <v>3</v>
      </c>
      <c r="AC62" s="148">
        <v>2</v>
      </c>
      <c r="AD62" s="147">
        <v>3</v>
      </c>
      <c r="AE62" s="147">
        <v>3</v>
      </c>
      <c r="AF62" s="148">
        <v>3</v>
      </c>
      <c r="AG62" s="147">
        <v>3</v>
      </c>
      <c r="AH62" s="147">
        <v>3</v>
      </c>
      <c r="AI62" s="148">
        <v>3</v>
      </c>
    </row>
    <row r="63" spans="1:35" x14ac:dyDescent="0.35">
      <c r="A63" s="38" t="s">
        <v>18</v>
      </c>
      <c r="B63" s="50">
        <v>1400</v>
      </c>
      <c r="C63" s="51">
        <v>890</v>
      </c>
      <c r="D63" s="52">
        <v>1400</v>
      </c>
      <c r="E63" s="50">
        <v>1400</v>
      </c>
      <c r="F63" s="51">
        <v>890</v>
      </c>
      <c r="G63" s="52">
        <v>1400</v>
      </c>
      <c r="H63" s="50">
        <v>6154.3729121100005</v>
      </c>
      <c r="I63" s="51">
        <v>3500</v>
      </c>
      <c r="J63" s="52">
        <v>4923.498329688</v>
      </c>
      <c r="K63" s="50">
        <v>6154.3729121100005</v>
      </c>
      <c r="L63" s="51">
        <v>3500</v>
      </c>
      <c r="M63" s="52">
        <v>6154.3729121100005</v>
      </c>
      <c r="N63" s="50">
        <v>2560</v>
      </c>
      <c r="O63" s="51">
        <v>2560</v>
      </c>
      <c r="P63" s="52">
        <v>2560</v>
      </c>
      <c r="Q63" s="50">
        <v>837.31046949000006</v>
      </c>
      <c r="R63" s="51">
        <v>837.31046949000006</v>
      </c>
      <c r="S63" s="52">
        <v>586.11732864299995</v>
      </c>
      <c r="T63" s="50">
        <v>83.731046949000003</v>
      </c>
      <c r="U63" s="51">
        <v>71.171389906650006</v>
      </c>
      <c r="V63" s="52">
        <v>58.611732864300002</v>
      </c>
      <c r="W63" s="50">
        <v>8500</v>
      </c>
      <c r="X63" s="51">
        <v>8500</v>
      </c>
      <c r="Y63" s="52">
        <v>8500</v>
      </c>
      <c r="Z63" s="150">
        <v>1800</v>
      </c>
      <c r="AA63" s="147">
        <v>1800</v>
      </c>
      <c r="AB63" s="147">
        <v>1800</v>
      </c>
      <c r="AC63" s="148">
        <v>1800</v>
      </c>
      <c r="AD63" s="147">
        <v>2791.0348982999999</v>
      </c>
      <c r="AE63" s="147">
        <v>2372.3796635550002</v>
      </c>
      <c r="AF63" s="148">
        <v>2000</v>
      </c>
      <c r="AG63" s="147">
        <v>5582.0697965999998</v>
      </c>
      <c r="AH63" s="147">
        <v>4744.7593271100004</v>
      </c>
      <c r="AI63" s="148">
        <v>4000</v>
      </c>
    </row>
    <row r="64" spans="1:35" ht="15" thickBot="1" x14ac:dyDescent="0.4">
      <c r="A64" s="39" t="s">
        <v>19</v>
      </c>
      <c r="B64" s="53">
        <v>539.17719626250005</v>
      </c>
      <c r="C64" s="54">
        <v>395.3966105925</v>
      </c>
      <c r="D64" s="55">
        <v>217.46813582587504</v>
      </c>
      <c r="E64" s="53">
        <v>539.17719626250005</v>
      </c>
      <c r="F64" s="54">
        <v>395.3966105925</v>
      </c>
      <c r="G64" s="55">
        <v>217.46813582587504</v>
      </c>
      <c r="H64" s="53">
        <v>700</v>
      </c>
      <c r="I64" s="54">
        <v>890</v>
      </c>
      <c r="J64" s="55">
        <v>700</v>
      </c>
      <c r="K64" s="53">
        <v>700</v>
      </c>
      <c r="L64" s="54">
        <v>1780</v>
      </c>
      <c r="M64" s="55">
        <v>700</v>
      </c>
      <c r="N64" s="53">
        <v>923.1559368165</v>
      </c>
      <c r="O64" s="54">
        <v>948.95186542199997</v>
      </c>
      <c r="P64" s="55">
        <v>738.5247494532</v>
      </c>
      <c r="Q64" s="53">
        <v>100</v>
      </c>
      <c r="R64" s="54">
        <v>100</v>
      </c>
      <c r="S64" s="55">
        <v>65.899435098750004</v>
      </c>
      <c r="T64" s="53">
        <v>83.731046949000003</v>
      </c>
      <c r="U64" s="54">
        <v>71.171389906650006</v>
      </c>
      <c r="V64" s="55">
        <v>58.611732864300002</v>
      </c>
      <c r="W64" s="53">
        <v>2000</v>
      </c>
      <c r="X64" s="54">
        <v>2000</v>
      </c>
      <c r="Y64" s="55">
        <v>1776.1131171</v>
      </c>
      <c r="Z64" s="151">
        <v>1043.1140528999999</v>
      </c>
      <c r="AA64" s="147">
        <v>99</v>
      </c>
      <c r="AB64" s="147">
        <v>79</v>
      </c>
      <c r="AC64" s="148">
        <v>302.40000000000003</v>
      </c>
      <c r="AD64" s="147">
        <v>1350</v>
      </c>
      <c r="AE64" s="147">
        <v>1350</v>
      </c>
      <c r="AF64" s="148">
        <v>756.00000000000011</v>
      </c>
      <c r="AG64" s="147">
        <v>3780</v>
      </c>
      <c r="AH64" s="147">
        <v>3780</v>
      </c>
      <c r="AI64" s="148">
        <v>2116.8000000000002</v>
      </c>
    </row>
    <row r="65" spans="1:35" x14ac:dyDescent="0.35">
      <c r="A65" s="62" t="s">
        <v>84</v>
      </c>
      <c r="B65" s="9">
        <v>734.80480295325992</v>
      </c>
      <c r="C65" s="10">
        <v>589.12270940284043</v>
      </c>
      <c r="D65" s="11">
        <v>601.61999736048688</v>
      </c>
      <c r="E65" s="9">
        <v>734.80480295325992</v>
      </c>
      <c r="F65" s="10">
        <v>589</v>
      </c>
      <c r="G65" s="11">
        <v>601.61999736048688</v>
      </c>
      <c r="H65" s="9">
        <v>3492.9845761491997</v>
      </c>
      <c r="I65" s="10">
        <v>3515.4915912251831</v>
      </c>
      <c r="J65" s="11">
        <v>2249.2015058434886</v>
      </c>
      <c r="K65" s="9">
        <v>3492.9845761491997</v>
      </c>
      <c r="L65" s="10">
        <v>3663.8249245585162</v>
      </c>
      <c r="M65" s="11">
        <v>2978.0368399943336</v>
      </c>
      <c r="N65" s="9">
        <v>1223.7537440930801</v>
      </c>
      <c r="O65" s="10">
        <v>1258.6761505254665</v>
      </c>
      <c r="P65" s="11">
        <v>1050.89153236685</v>
      </c>
      <c r="Q65" s="9">
        <v>262.18774936755</v>
      </c>
      <c r="R65" s="10">
        <v>325.6254987351</v>
      </c>
      <c r="S65" s="11">
        <v>200.26959007879998</v>
      </c>
      <c r="T65" s="9">
        <v>86.231161054499992</v>
      </c>
      <c r="U65" s="10">
        <v>81.564533515079987</v>
      </c>
      <c r="V65" s="11">
        <v>60.36181273815</v>
      </c>
      <c r="W65" s="9">
        <v>3797.91287104915</v>
      </c>
      <c r="X65" s="10">
        <v>4297.3846186922001</v>
      </c>
      <c r="Y65" s="11">
        <v>3446.0390097344048</v>
      </c>
      <c r="Z65" s="140">
        <v>1400</v>
      </c>
      <c r="AA65" s="147">
        <v>813</v>
      </c>
      <c r="AB65" s="147">
        <v>1170</v>
      </c>
      <c r="AC65" s="148">
        <v>727.13333333333333</v>
      </c>
      <c r="AD65" s="147">
        <v>2074.7906783833332</v>
      </c>
      <c r="AE65" s="147">
        <v>1931.0720766258335</v>
      </c>
      <c r="AF65" s="148">
        <v>1589.3534748683335</v>
      </c>
      <c r="AG65" s="147">
        <v>4509.5813567666664</v>
      </c>
      <c r="AH65" s="147">
        <v>4222.1441532516665</v>
      </c>
      <c r="AI65" s="148">
        <v>3380.3069497366669</v>
      </c>
    </row>
    <row r="66" spans="1:35" x14ac:dyDescent="0.35">
      <c r="A66" s="38" t="s">
        <v>17</v>
      </c>
      <c r="B66" s="47">
        <v>10</v>
      </c>
      <c r="C66" s="48">
        <v>5</v>
      </c>
      <c r="D66" s="49">
        <v>10</v>
      </c>
      <c r="E66" s="47">
        <v>10</v>
      </c>
      <c r="F66" s="48">
        <v>5</v>
      </c>
      <c r="G66" s="49">
        <v>10</v>
      </c>
      <c r="H66" s="47">
        <v>10</v>
      </c>
      <c r="I66" s="48">
        <v>6</v>
      </c>
      <c r="J66" s="49">
        <v>9</v>
      </c>
      <c r="K66" s="47">
        <v>10</v>
      </c>
      <c r="L66" s="48">
        <v>6</v>
      </c>
      <c r="M66" s="49">
        <v>9</v>
      </c>
      <c r="N66" s="47">
        <v>5</v>
      </c>
      <c r="O66" s="48">
        <v>3</v>
      </c>
      <c r="P66" s="49">
        <v>4</v>
      </c>
      <c r="Q66" s="47">
        <v>8</v>
      </c>
      <c r="R66" s="48">
        <v>4</v>
      </c>
      <c r="S66" s="49">
        <v>8</v>
      </c>
      <c r="T66" s="47">
        <v>1</v>
      </c>
      <c r="U66" s="48">
        <v>1</v>
      </c>
      <c r="V66" s="49">
        <v>1</v>
      </c>
      <c r="W66" s="47">
        <v>4</v>
      </c>
      <c r="X66" s="48">
        <v>3</v>
      </c>
      <c r="Y66" s="49">
        <v>4</v>
      </c>
      <c r="Z66" s="149">
        <v>2</v>
      </c>
      <c r="AA66" s="147">
        <v>3</v>
      </c>
      <c r="AB66" s="147">
        <v>2</v>
      </c>
      <c r="AC66" s="148">
        <v>3</v>
      </c>
      <c r="AD66" s="147">
        <v>3</v>
      </c>
      <c r="AE66" s="147">
        <v>3</v>
      </c>
      <c r="AF66" s="148">
        <v>3</v>
      </c>
      <c r="AG66" s="147">
        <v>3</v>
      </c>
      <c r="AH66" s="147">
        <v>3</v>
      </c>
      <c r="AI66" s="148">
        <v>3</v>
      </c>
    </row>
    <row r="67" spans="1:35" x14ac:dyDescent="0.35">
      <c r="A67" s="38" t="s">
        <v>18</v>
      </c>
      <c r="B67" s="50">
        <v>1400</v>
      </c>
      <c r="C67" s="51">
        <v>890</v>
      </c>
      <c r="D67" s="52">
        <v>1400</v>
      </c>
      <c r="E67" s="50">
        <v>1400</v>
      </c>
      <c r="F67" s="51">
        <v>890</v>
      </c>
      <c r="G67" s="52">
        <v>1400</v>
      </c>
      <c r="H67" s="50">
        <v>5741.9808419820001</v>
      </c>
      <c r="I67" s="51">
        <v>5550.5814805825994</v>
      </c>
      <c r="J67" s="52">
        <v>4019.3865893873999</v>
      </c>
      <c r="K67" s="50">
        <v>5741.9808419820001</v>
      </c>
      <c r="L67" s="51">
        <v>5550.5814805825994</v>
      </c>
      <c r="M67" s="52">
        <v>5741.9808419820001</v>
      </c>
      <c r="N67" s="50">
        <v>2560</v>
      </c>
      <c r="O67" s="51">
        <v>2560</v>
      </c>
      <c r="P67" s="52">
        <v>2560</v>
      </c>
      <c r="Q67" s="50">
        <v>862.31161054500001</v>
      </c>
      <c r="R67" s="51">
        <v>862.31161054500001</v>
      </c>
      <c r="S67" s="52">
        <v>603.61812738150002</v>
      </c>
      <c r="T67" s="50">
        <v>86.231161054499992</v>
      </c>
      <c r="U67" s="51">
        <v>81.564533515079987</v>
      </c>
      <c r="V67" s="52">
        <v>60.36181273815</v>
      </c>
      <c r="W67" s="50">
        <v>8500</v>
      </c>
      <c r="X67" s="51">
        <v>8500</v>
      </c>
      <c r="Y67" s="52">
        <v>8500</v>
      </c>
      <c r="Z67" s="150">
        <v>1800</v>
      </c>
      <c r="AA67" s="147">
        <v>1800</v>
      </c>
      <c r="AB67" s="147">
        <v>1800</v>
      </c>
      <c r="AC67" s="148">
        <v>1800</v>
      </c>
      <c r="AD67" s="147">
        <v>2874.3720351499996</v>
      </c>
      <c r="AE67" s="147">
        <v>2443.2162298774997</v>
      </c>
      <c r="AF67" s="148">
        <v>2012.060424605</v>
      </c>
      <c r="AG67" s="147">
        <v>5748.7440702999993</v>
      </c>
      <c r="AH67" s="147">
        <v>4886.4324597549994</v>
      </c>
      <c r="AI67" s="148">
        <v>4024.12084921</v>
      </c>
    </row>
    <row r="68" spans="1:35" ht="15" thickBot="1" x14ac:dyDescent="0.4">
      <c r="A68" s="39" t="s">
        <v>19</v>
      </c>
      <c r="B68" s="53">
        <v>456.517911465</v>
      </c>
      <c r="C68" s="54">
        <v>334.77980174099997</v>
      </c>
      <c r="D68" s="55">
        <v>184.12889095755</v>
      </c>
      <c r="E68" s="53">
        <v>456.517911465</v>
      </c>
      <c r="F68" s="54">
        <v>334.77980174099997</v>
      </c>
      <c r="G68" s="55">
        <v>184.12889095755</v>
      </c>
      <c r="H68" s="53">
        <v>700</v>
      </c>
      <c r="I68" s="54">
        <v>890</v>
      </c>
      <c r="J68" s="55">
        <v>700</v>
      </c>
      <c r="K68" s="53">
        <v>700</v>
      </c>
      <c r="L68" s="54">
        <v>1780</v>
      </c>
      <c r="M68" s="55">
        <v>700</v>
      </c>
      <c r="N68" s="53">
        <v>238.7419596254</v>
      </c>
      <c r="O68" s="54">
        <v>238.7419596254</v>
      </c>
      <c r="P68" s="55">
        <v>238.7419596254</v>
      </c>
      <c r="Q68" s="53">
        <v>100</v>
      </c>
      <c r="R68" s="54">
        <v>100</v>
      </c>
      <c r="S68" s="55">
        <v>55.7966336235</v>
      </c>
      <c r="T68" s="53">
        <v>86.231161054499992</v>
      </c>
      <c r="U68" s="54">
        <v>81.564533515079987</v>
      </c>
      <c r="V68" s="55">
        <v>60.36181273815</v>
      </c>
      <c r="W68" s="53">
        <v>2000</v>
      </c>
      <c r="X68" s="54">
        <v>2000</v>
      </c>
      <c r="Y68" s="55">
        <v>1609.6483396839999</v>
      </c>
      <c r="Z68" s="151">
        <v>1000</v>
      </c>
      <c r="AA68" s="147">
        <v>99</v>
      </c>
      <c r="AB68" s="147">
        <v>540</v>
      </c>
      <c r="AC68" s="148">
        <v>79</v>
      </c>
      <c r="AD68" s="147">
        <v>1350</v>
      </c>
      <c r="AE68" s="147">
        <v>1350</v>
      </c>
      <c r="AF68" s="148">
        <v>756.00000000000011</v>
      </c>
      <c r="AG68" s="147">
        <v>3780</v>
      </c>
      <c r="AH68" s="147">
        <v>3780</v>
      </c>
      <c r="AI68" s="148">
        <v>2116.8000000000002</v>
      </c>
    </row>
    <row r="69" spans="1:35" x14ac:dyDescent="0.35">
      <c r="A69" s="62" t="s">
        <v>85</v>
      </c>
      <c r="B69" s="9">
        <v>791.29812052500006</v>
      </c>
      <c r="C69" s="10">
        <v>643.15</v>
      </c>
      <c r="D69" s="11">
        <v>676.03368436749997</v>
      </c>
      <c r="E69" s="9">
        <v>791.29812052500006</v>
      </c>
      <c r="F69" s="10">
        <v>643</v>
      </c>
      <c r="G69" s="11">
        <v>676.03368436749997</v>
      </c>
      <c r="H69" s="9">
        <v>2877.4178315714285</v>
      </c>
      <c r="I69" s="10">
        <v>2405.4166666666665</v>
      </c>
      <c r="J69" s="11">
        <v>2049.2103392428571</v>
      </c>
      <c r="K69" s="9">
        <v>2877.4178315714285</v>
      </c>
      <c r="L69" s="10">
        <v>2702.0833333333335</v>
      </c>
      <c r="M69" s="11">
        <v>2713.4067678142856</v>
      </c>
      <c r="N69" s="9">
        <v>1080.057721957</v>
      </c>
      <c r="O69" s="10">
        <v>1683.75</v>
      </c>
      <c r="P69" s="11">
        <v>1221.6666666666667</v>
      </c>
      <c r="Q69" s="9">
        <v>234.25</v>
      </c>
      <c r="R69" s="10">
        <v>406.25</v>
      </c>
      <c r="S69" s="11">
        <v>169.52500000000001</v>
      </c>
      <c r="T69" s="9">
        <v>71.25</v>
      </c>
      <c r="U69" s="10">
        <v>57</v>
      </c>
      <c r="V69" s="11">
        <v>49.875</v>
      </c>
      <c r="W69" s="9">
        <v>4584.2953659499999</v>
      </c>
      <c r="X69" s="10">
        <v>5250</v>
      </c>
      <c r="Y69" s="11">
        <v>4259.0067561650003</v>
      </c>
      <c r="Z69" s="140">
        <v>1400</v>
      </c>
      <c r="AA69" s="147">
        <v>813</v>
      </c>
      <c r="AB69" s="147">
        <v>1170</v>
      </c>
      <c r="AC69" s="148">
        <v>727.13333333333333</v>
      </c>
      <c r="AD69" s="147">
        <v>1908.3333333333333</v>
      </c>
      <c r="AE69" s="147">
        <v>1789.5833333333333</v>
      </c>
      <c r="AF69" s="148">
        <v>1472.8333333333333</v>
      </c>
      <c r="AG69" s="147">
        <v>4176.666666666667</v>
      </c>
      <c r="AH69" s="147">
        <v>3939.1666666666665</v>
      </c>
      <c r="AI69" s="148">
        <v>3147.2666666666664</v>
      </c>
    </row>
    <row r="70" spans="1:35" x14ac:dyDescent="0.35">
      <c r="A70" s="38" t="s">
        <v>17</v>
      </c>
      <c r="B70" s="47">
        <v>8</v>
      </c>
      <c r="C70" s="48">
        <v>3</v>
      </c>
      <c r="D70" s="49">
        <v>8</v>
      </c>
      <c r="E70" s="47">
        <v>8</v>
      </c>
      <c r="F70" s="48">
        <v>3</v>
      </c>
      <c r="G70" s="49">
        <v>8</v>
      </c>
      <c r="H70" s="47">
        <v>7</v>
      </c>
      <c r="I70" s="48">
        <v>3</v>
      </c>
      <c r="J70" s="49">
        <v>7</v>
      </c>
      <c r="K70" s="47">
        <v>7</v>
      </c>
      <c r="L70" s="48">
        <v>3</v>
      </c>
      <c r="M70" s="49">
        <v>7</v>
      </c>
      <c r="N70" s="47">
        <v>4</v>
      </c>
      <c r="O70" s="48">
        <v>2</v>
      </c>
      <c r="P70" s="49">
        <v>3</v>
      </c>
      <c r="Q70" s="47">
        <v>6</v>
      </c>
      <c r="R70" s="48">
        <v>2</v>
      </c>
      <c r="S70" s="49">
        <v>6</v>
      </c>
      <c r="T70" s="47">
        <v>1</v>
      </c>
      <c r="U70" s="48">
        <v>1</v>
      </c>
      <c r="V70" s="49">
        <v>1</v>
      </c>
      <c r="W70" s="47">
        <v>3</v>
      </c>
      <c r="X70" s="48">
        <v>2</v>
      </c>
      <c r="Y70" s="49">
        <v>3</v>
      </c>
      <c r="Z70" s="149">
        <v>2</v>
      </c>
      <c r="AA70" s="147">
        <v>3</v>
      </c>
      <c r="AB70" s="147">
        <v>2</v>
      </c>
      <c r="AC70" s="148">
        <v>3</v>
      </c>
      <c r="AD70" s="147">
        <v>3</v>
      </c>
      <c r="AE70" s="147">
        <v>3</v>
      </c>
      <c r="AF70" s="148">
        <v>3</v>
      </c>
      <c r="AG70" s="147">
        <v>3</v>
      </c>
      <c r="AH70" s="147">
        <v>3</v>
      </c>
      <c r="AI70" s="148">
        <v>3</v>
      </c>
    </row>
    <row r="71" spans="1:35" x14ac:dyDescent="0.35">
      <c r="A71" s="38" t="s">
        <v>18</v>
      </c>
      <c r="B71" s="50">
        <v>1400</v>
      </c>
      <c r="C71" s="51">
        <v>890</v>
      </c>
      <c r="D71" s="52">
        <v>1400</v>
      </c>
      <c r="E71" s="50">
        <v>1400</v>
      </c>
      <c r="F71" s="51">
        <v>1780</v>
      </c>
      <c r="G71" s="52">
        <v>1400</v>
      </c>
      <c r="H71" s="50">
        <v>4250</v>
      </c>
      <c r="I71" s="51">
        <v>3500</v>
      </c>
      <c r="J71" s="52">
        <v>3500</v>
      </c>
      <c r="K71" s="50">
        <v>4250</v>
      </c>
      <c r="L71" s="51">
        <v>3500</v>
      </c>
      <c r="M71" s="52">
        <v>4250</v>
      </c>
      <c r="N71" s="50">
        <v>2560</v>
      </c>
      <c r="O71" s="51">
        <v>2560</v>
      </c>
      <c r="P71" s="52">
        <v>2560</v>
      </c>
      <c r="Q71" s="50">
        <v>712.5</v>
      </c>
      <c r="R71" s="51">
        <v>712.5</v>
      </c>
      <c r="S71" s="52">
        <v>498.74999999999994</v>
      </c>
      <c r="T71" s="50">
        <v>71.25</v>
      </c>
      <c r="U71" s="51">
        <v>57</v>
      </c>
      <c r="V71" s="52">
        <v>49.875</v>
      </c>
      <c r="W71" s="50">
        <v>8500</v>
      </c>
      <c r="X71" s="51">
        <v>8500</v>
      </c>
      <c r="Y71" s="52">
        <v>8500</v>
      </c>
      <c r="Z71" s="150">
        <v>1800</v>
      </c>
      <c r="AA71" s="147">
        <v>1800</v>
      </c>
      <c r="AB71" s="147">
        <v>1800</v>
      </c>
      <c r="AC71" s="148">
        <v>1800</v>
      </c>
      <c r="AD71" s="147">
        <v>2375</v>
      </c>
      <c r="AE71" s="147">
        <v>2018.75</v>
      </c>
      <c r="AF71" s="148">
        <v>2000</v>
      </c>
      <c r="AG71" s="147">
        <v>4750</v>
      </c>
      <c r="AH71" s="147">
        <v>4037.5</v>
      </c>
      <c r="AI71" s="148">
        <v>4000</v>
      </c>
    </row>
    <row r="72" spans="1:35" ht="15" thickBot="1" x14ac:dyDescent="0.4">
      <c r="A72" s="39" t="s">
        <v>19</v>
      </c>
      <c r="B72" s="53">
        <v>475</v>
      </c>
      <c r="C72" s="54">
        <v>479.45</v>
      </c>
      <c r="D72" s="55">
        <v>250</v>
      </c>
      <c r="E72" s="53">
        <v>475</v>
      </c>
      <c r="F72" s="54">
        <v>479.45</v>
      </c>
      <c r="G72" s="55">
        <v>250</v>
      </c>
      <c r="H72" s="53">
        <v>700</v>
      </c>
      <c r="I72" s="54">
        <v>890</v>
      </c>
      <c r="J72" s="55">
        <v>700</v>
      </c>
      <c r="K72" s="53">
        <v>700</v>
      </c>
      <c r="L72" s="54">
        <v>1780</v>
      </c>
      <c r="M72" s="55">
        <v>700</v>
      </c>
      <c r="N72" s="53">
        <v>260.23088782800005</v>
      </c>
      <c r="O72" s="54">
        <v>807.5</v>
      </c>
      <c r="P72" s="55">
        <v>440</v>
      </c>
      <c r="Q72" s="53">
        <v>40</v>
      </c>
      <c r="R72" s="54">
        <v>100</v>
      </c>
      <c r="S72" s="55">
        <v>40</v>
      </c>
      <c r="T72" s="53">
        <v>71.25</v>
      </c>
      <c r="U72" s="54">
        <v>57</v>
      </c>
      <c r="V72" s="55">
        <v>49.875</v>
      </c>
      <c r="W72" s="53">
        <v>2000</v>
      </c>
      <c r="X72" s="54">
        <v>2000</v>
      </c>
      <c r="Y72" s="55">
        <v>2000</v>
      </c>
      <c r="Z72" s="151">
        <v>1000</v>
      </c>
      <c r="AA72" s="147">
        <v>99</v>
      </c>
      <c r="AB72" s="147">
        <v>540</v>
      </c>
      <c r="AC72" s="148">
        <v>79</v>
      </c>
      <c r="AD72" s="147">
        <v>1350</v>
      </c>
      <c r="AE72" s="147">
        <v>1350</v>
      </c>
      <c r="AF72" s="148">
        <v>756.00000000000011</v>
      </c>
      <c r="AG72" s="147">
        <v>3780</v>
      </c>
      <c r="AH72" s="147">
        <v>3780</v>
      </c>
      <c r="AI72" s="148">
        <v>2116.8000000000002</v>
      </c>
    </row>
    <row r="73" spans="1:35" x14ac:dyDescent="0.35">
      <c r="A73" s="62" t="s">
        <v>86</v>
      </c>
      <c r="B73" s="9">
        <v>716.83078470731243</v>
      </c>
      <c r="C73" s="10">
        <v>559.8313988317035</v>
      </c>
      <c r="D73" s="11">
        <v>581.77478416707686</v>
      </c>
      <c r="E73" s="9">
        <v>716.83078470731243</v>
      </c>
      <c r="F73" s="10">
        <v>559.8313988317035</v>
      </c>
      <c r="G73" s="11">
        <v>581.77478416707686</v>
      </c>
      <c r="H73" s="9">
        <v>2670.0129478634999</v>
      </c>
      <c r="I73" s="10">
        <v>2348.4851342920747</v>
      </c>
      <c r="J73" s="11">
        <v>1783.2764626508376</v>
      </c>
      <c r="K73" s="9">
        <v>2670.0129478634999</v>
      </c>
      <c r="L73" s="10">
        <v>2348.4851342920747</v>
      </c>
      <c r="M73" s="11">
        <v>2250.0275764837625</v>
      </c>
      <c r="N73" s="9">
        <v>1261.1925977769999</v>
      </c>
      <c r="O73" s="10">
        <v>1549.7774162209</v>
      </c>
      <c r="P73" s="11">
        <v>1148.1130912585334</v>
      </c>
      <c r="Q73" s="9">
        <v>195.08642089150001</v>
      </c>
      <c r="R73" s="10">
        <v>241.92284178300002</v>
      </c>
      <c r="S73" s="11">
        <v>147.44274011528125</v>
      </c>
      <c r="T73" s="9">
        <v>47.607779333099998</v>
      </c>
      <c r="U73" s="10">
        <v>40.466612433134998</v>
      </c>
      <c r="V73" s="11">
        <v>33.325445533169997</v>
      </c>
      <c r="W73" s="9">
        <v>4285</v>
      </c>
      <c r="X73" s="10">
        <v>5250</v>
      </c>
      <c r="Y73" s="11">
        <v>4049.5</v>
      </c>
      <c r="Z73" s="140">
        <v>1000</v>
      </c>
      <c r="AA73" s="147">
        <v>813</v>
      </c>
      <c r="AB73" s="147">
        <v>1170</v>
      </c>
      <c r="AC73" s="148">
        <v>727.13333333333333</v>
      </c>
      <c r="AD73" s="147">
        <v>1645.64199259</v>
      </c>
      <c r="AE73" s="147">
        <v>1566.2956937014999</v>
      </c>
      <c r="AF73" s="148">
        <v>1288.949394813</v>
      </c>
      <c r="AG73" s="147">
        <v>3651.2839851799999</v>
      </c>
      <c r="AH73" s="147">
        <v>3492.5913874029998</v>
      </c>
      <c r="AI73" s="148">
        <v>2779.4987896260004</v>
      </c>
    </row>
    <row r="74" spans="1:35" x14ac:dyDescent="0.35">
      <c r="A74" s="38" t="s">
        <v>17</v>
      </c>
      <c r="B74" s="47">
        <v>8</v>
      </c>
      <c r="C74" s="48">
        <v>4</v>
      </c>
      <c r="D74" s="49">
        <v>8</v>
      </c>
      <c r="E74" s="47">
        <v>8</v>
      </c>
      <c r="F74" s="48">
        <v>4</v>
      </c>
      <c r="G74" s="49">
        <v>8</v>
      </c>
      <c r="H74" s="47">
        <v>8</v>
      </c>
      <c r="I74" s="48">
        <v>4</v>
      </c>
      <c r="J74" s="49">
        <v>8</v>
      </c>
      <c r="K74" s="47">
        <v>8</v>
      </c>
      <c r="L74" s="48">
        <v>4</v>
      </c>
      <c r="M74" s="49">
        <v>8</v>
      </c>
      <c r="N74" s="47">
        <v>4</v>
      </c>
      <c r="O74" s="48">
        <v>2</v>
      </c>
      <c r="P74" s="49">
        <v>3</v>
      </c>
      <c r="Q74" s="47">
        <v>8</v>
      </c>
      <c r="R74" s="48">
        <v>4</v>
      </c>
      <c r="S74" s="49">
        <v>8</v>
      </c>
      <c r="T74" s="47">
        <v>1</v>
      </c>
      <c r="U74" s="48">
        <v>1</v>
      </c>
      <c r="V74" s="49">
        <v>1</v>
      </c>
      <c r="W74" s="47">
        <v>3</v>
      </c>
      <c r="X74" s="48">
        <v>2</v>
      </c>
      <c r="Y74" s="49">
        <v>3</v>
      </c>
      <c r="Z74" s="149">
        <v>1</v>
      </c>
      <c r="AA74" s="147">
        <v>3</v>
      </c>
      <c r="AB74" s="147">
        <v>2</v>
      </c>
      <c r="AC74" s="148">
        <v>3</v>
      </c>
      <c r="AD74" s="147">
        <v>3</v>
      </c>
      <c r="AE74" s="147">
        <v>3</v>
      </c>
      <c r="AF74" s="148">
        <v>3</v>
      </c>
      <c r="AG74" s="147">
        <v>3</v>
      </c>
      <c r="AH74" s="147">
        <v>3</v>
      </c>
      <c r="AI74" s="148">
        <v>3</v>
      </c>
    </row>
    <row r="75" spans="1:35" x14ac:dyDescent="0.35">
      <c r="A75" s="38" t="s">
        <v>18</v>
      </c>
      <c r="B75" s="50">
        <v>1400</v>
      </c>
      <c r="C75" s="51">
        <v>890</v>
      </c>
      <c r="D75" s="52">
        <v>1400</v>
      </c>
      <c r="E75" s="50">
        <v>1400</v>
      </c>
      <c r="F75" s="51">
        <v>890</v>
      </c>
      <c r="G75" s="52">
        <v>1400</v>
      </c>
      <c r="H75" s="50">
        <v>4248.4072140300004</v>
      </c>
      <c r="I75" s="51">
        <v>3500</v>
      </c>
      <c r="J75" s="52">
        <v>3500</v>
      </c>
      <c r="K75" s="50">
        <v>4248.4072140300004</v>
      </c>
      <c r="L75" s="51">
        <v>3500</v>
      </c>
      <c r="M75" s="52">
        <v>3650</v>
      </c>
      <c r="N75" s="50">
        <v>2560</v>
      </c>
      <c r="O75" s="51">
        <v>2560</v>
      </c>
      <c r="P75" s="52">
        <v>2560</v>
      </c>
      <c r="Q75" s="50">
        <v>476.07779333100001</v>
      </c>
      <c r="R75" s="51">
        <v>476.07779333100001</v>
      </c>
      <c r="S75" s="52">
        <v>333.2544553317</v>
      </c>
      <c r="T75" s="50">
        <v>47.607779333099998</v>
      </c>
      <c r="U75" s="51">
        <v>40.466612433134998</v>
      </c>
      <c r="V75" s="52">
        <v>33.325445533169997</v>
      </c>
      <c r="W75" s="50">
        <v>8500</v>
      </c>
      <c r="X75" s="51">
        <v>8500</v>
      </c>
      <c r="Y75" s="52">
        <v>8500</v>
      </c>
      <c r="Z75" s="150">
        <v>1000</v>
      </c>
      <c r="AA75" s="147">
        <v>1800</v>
      </c>
      <c r="AB75" s="147">
        <v>1800</v>
      </c>
      <c r="AC75" s="148">
        <v>1800</v>
      </c>
      <c r="AD75" s="147">
        <v>2000</v>
      </c>
      <c r="AE75" s="147">
        <v>2000</v>
      </c>
      <c r="AF75" s="148">
        <v>2000</v>
      </c>
      <c r="AG75" s="147">
        <v>4000</v>
      </c>
      <c r="AH75" s="147">
        <v>4000</v>
      </c>
      <c r="AI75" s="148">
        <v>4000</v>
      </c>
    </row>
    <row r="76" spans="1:35" ht="15" thickBot="1" x14ac:dyDescent="0.4">
      <c r="A76" s="39" t="s">
        <v>19</v>
      </c>
      <c r="B76" s="53">
        <v>317.38519555400001</v>
      </c>
      <c r="C76" s="54">
        <v>322.00080178351396</v>
      </c>
      <c r="D76" s="55">
        <v>200</v>
      </c>
      <c r="E76" s="53">
        <v>317.38519555400001</v>
      </c>
      <c r="F76" s="54">
        <v>322.00080178351396</v>
      </c>
      <c r="G76" s="55">
        <v>200</v>
      </c>
      <c r="H76" s="53">
        <v>700</v>
      </c>
      <c r="I76" s="54">
        <v>890</v>
      </c>
      <c r="J76" s="55">
        <v>700</v>
      </c>
      <c r="K76" s="53">
        <v>700</v>
      </c>
      <c r="L76" s="54">
        <v>890</v>
      </c>
      <c r="M76" s="55">
        <v>700</v>
      </c>
      <c r="N76" s="53">
        <v>550</v>
      </c>
      <c r="O76" s="54">
        <v>539.55483244179993</v>
      </c>
      <c r="P76" s="55">
        <v>440</v>
      </c>
      <c r="Q76" s="53">
        <v>40</v>
      </c>
      <c r="R76" s="54">
        <v>100</v>
      </c>
      <c r="S76" s="55">
        <v>40</v>
      </c>
      <c r="T76" s="53">
        <v>47.607779333099998</v>
      </c>
      <c r="U76" s="54">
        <v>40.466612433134998</v>
      </c>
      <c r="V76" s="55">
        <v>33.325445533169997</v>
      </c>
      <c r="W76" s="53">
        <v>2000</v>
      </c>
      <c r="X76" s="54">
        <v>2000</v>
      </c>
      <c r="Y76" s="55">
        <v>1648.5</v>
      </c>
      <c r="Z76" s="151">
        <v>1000</v>
      </c>
      <c r="AA76" s="147">
        <v>99</v>
      </c>
      <c r="AB76" s="147">
        <v>540</v>
      </c>
      <c r="AC76" s="148">
        <v>79</v>
      </c>
      <c r="AD76" s="147">
        <v>1350</v>
      </c>
      <c r="AE76" s="147">
        <v>1348.8870811044999</v>
      </c>
      <c r="AF76" s="148">
        <v>756.00000000000011</v>
      </c>
      <c r="AG76" s="147">
        <v>3173.8519555399998</v>
      </c>
      <c r="AH76" s="147">
        <v>2697.7741622089998</v>
      </c>
      <c r="AI76" s="148">
        <v>2116.8000000000002</v>
      </c>
    </row>
    <row r="77" spans="1:35" x14ac:dyDescent="0.35">
      <c r="A77" s="62" t="s">
        <v>87</v>
      </c>
      <c r="B77" s="9">
        <v>607.61968839374993</v>
      </c>
      <c r="C77" s="10">
        <v>571.17499999999995</v>
      </c>
      <c r="D77" s="11">
        <v>515.21521469237496</v>
      </c>
      <c r="E77" s="9">
        <v>751.89113111624988</v>
      </c>
      <c r="F77" s="10">
        <v>571</v>
      </c>
      <c r="G77" s="11">
        <v>659.48665741487491</v>
      </c>
      <c r="H77" s="9">
        <v>2284.2412283562498</v>
      </c>
      <c r="I77" s="10">
        <v>3104.125</v>
      </c>
      <c r="J77" s="11">
        <v>1619.6251098493749</v>
      </c>
      <c r="K77" s="9">
        <v>2284.2412283562498</v>
      </c>
      <c r="L77" s="10">
        <v>3326.625</v>
      </c>
      <c r="M77" s="11">
        <v>1981.6563598493749</v>
      </c>
      <c r="N77" s="9">
        <v>1183.0463284524999</v>
      </c>
      <c r="O77" s="10">
        <v>1683.75</v>
      </c>
      <c r="P77" s="11">
        <v>1221.6666666666667</v>
      </c>
      <c r="Q77" s="9">
        <v>216.5</v>
      </c>
      <c r="R77" s="10">
        <v>310.83333333333331</v>
      </c>
      <c r="S77" s="11">
        <v>167.85833333333332</v>
      </c>
      <c r="T77" s="9">
        <v>71.25</v>
      </c>
      <c r="U77" s="10">
        <v>46</v>
      </c>
      <c r="V77" s="11">
        <v>49.875</v>
      </c>
      <c r="W77" s="9">
        <v>3759.6908810201662</v>
      </c>
      <c r="X77" s="10">
        <v>5250</v>
      </c>
      <c r="Y77" s="11">
        <v>3681.7836167141163</v>
      </c>
      <c r="Z77" s="140">
        <v>830.66666666666663</v>
      </c>
      <c r="AA77" s="147">
        <v>813</v>
      </c>
      <c r="AB77" s="147">
        <v>1170</v>
      </c>
      <c r="AC77" s="148">
        <v>727.13333333333333</v>
      </c>
      <c r="AD77" s="147">
        <v>1908.3333333333333</v>
      </c>
      <c r="AE77" s="147">
        <v>1789.5833333333333</v>
      </c>
      <c r="AF77" s="148">
        <v>1472.8333333333333</v>
      </c>
      <c r="AG77" s="147">
        <v>4176.666666666667</v>
      </c>
      <c r="AH77" s="147">
        <v>3939.1666666666665</v>
      </c>
      <c r="AI77" s="148">
        <v>3147.2666666666664</v>
      </c>
    </row>
    <row r="78" spans="1:35" x14ac:dyDescent="0.35">
      <c r="A78" s="38" t="s">
        <v>17</v>
      </c>
      <c r="B78" s="47">
        <v>8</v>
      </c>
      <c r="C78" s="48">
        <v>4</v>
      </c>
      <c r="D78" s="49">
        <v>8</v>
      </c>
      <c r="E78" s="47">
        <v>8</v>
      </c>
      <c r="F78" s="48">
        <v>4</v>
      </c>
      <c r="G78" s="49">
        <v>8</v>
      </c>
      <c r="H78" s="47">
        <v>8</v>
      </c>
      <c r="I78" s="48">
        <v>4</v>
      </c>
      <c r="J78" s="49">
        <v>8</v>
      </c>
      <c r="K78" s="47">
        <v>8</v>
      </c>
      <c r="L78" s="48">
        <v>4</v>
      </c>
      <c r="M78" s="49">
        <v>8</v>
      </c>
      <c r="N78" s="47">
        <v>4</v>
      </c>
      <c r="O78" s="48">
        <v>2</v>
      </c>
      <c r="P78" s="49">
        <v>3</v>
      </c>
      <c r="Q78" s="47">
        <v>7</v>
      </c>
      <c r="R78" s="48">
        <v>3</v>
      </c>
      <c r="S78" s="49">
        <v>6</v>
      </c>
      <c r="T78" s="47">
        <v>1</v>
      </c>
      <c r="U78" s="48">
        <v>1</v>
      </c>
      <c r="V78" s="49">
        <v>1</v>
      </c>
      <c r="W78" s="47">
        <v>3</v>
      </c>
      <c r="X78" s="48">
        <v>2</v>
      </c>
      <c r="Y78" s="49">
        <v>3</v>
      </c>
      <c r="Z78" s="149">
        <v>3</v>
      </c>
      <c r="AA78" s="147">
        <v>3</v>
      </c>
      <c r="AB78" s="147">
        <v>2</v>
      </c>
      <c r="AC78" s="148">
        <v>3</v>
      </c>
      <c r="AD78" s="147">
        <v>3</v>
      </c>
      <c r="AE78" s="147">
        <v>3</v>
      </c>
      <c r="AF78" s="148">
        <v>3</v>
      </c>
      <c r="AG78" s="147">
        <v>3</v>
      </c>
      <c r="AH78" s="147">
        <v>3</v>
      </c>
      <c r="AI78" s="148">
        <v>3</v>
      </c>
    </row>
    <row r="79" spans="1:35" x14ac:dyDescent="0.35">
      <c r="A79" s="38" t="s">
        <v>18</v>
      </c>
      <c r="B79" s="50">
        <v>1154.1715417799999</v>
      </c>
      <c r="C79" s="51">
        <v>890</v>
      </c>
      <c r="D79" s="52">
        <v>1154.1715417799999</v>
      </c>
      <c r="E79" s="50">
        <v>2308.3430835599997</v>
      </c>
      <c r="F79" s="51">
        <v>890</v>
      </c>
      <c r="G79" s="52">
        <v>2308.3430835599997</v>
      </c>
      <c r="H79" s="50">
        <v>3650</v>
      </c>
      <c r="I79" s="51">
        <v>5386.5</v>
      </c>
      <c r="J79" s="52">
        <v>3500</v>
      </c>
      <c r="K79" s="50">
        <v>3650</v>
      </c>
      <c r="L79" s="51">
        <v>5386.5</v>
      </c>
      <c r="M79" s="52">
        <v>3650</v>
      </c>
      <c r="N79" s="50">
        <v>2560</v>
      </c>
      <c r="O79" s="51">
        <v>2560</v>
      </c>
      <c r="P79" s="52">
        <v>2560</v>
      </c>
      <c r="Q79" s="50">
        <v>712.5</v>
      </c>
      <c r="R79" s="51">
        <v>712.5</v>
      </c>
      <c r="S79" s="52">
        <v>498.74999999999994</v>
      </c>
      <c r="T79" s="50">
        <v>71.25</v>
      </c>
      <c r="U79" s="51">
        <v>46</v>
      </c>
      <c r="V79" s="52">
        <v>49.875</v>
      </c>
      <c r="W79" s="50">
        <v>8500</v>
      </c>
      <c r="X79" s="51">
        <v>8500</v>
      </c>
      <c r="Y79" s="52">
        <v>8500</v>
      </c>
      <c r="Z79" s="150">
        <v>1000</v>
      </c>
      <c r="AA79" s="147">
        <v>1800</v>
      </c>
      <c r="AB79" s="147">
        <v>1800</v>
      </c>
      <c r="AC79" s="148">
        <v>1800</v>
      </c>
      <c r="AD79" s="147">
        <v>2375</v>
      </c>
      <c r="AE79" s="147">
        <v>2018.75</v>
      </c>
      <c r="AF79" s="148">
        <v>2000</v>
      </c>
      <c r="AG79" s="147">
        <v>4750</v>
      </c>
      <c r="AH79" s="147">
        <v>4037.5</v>
      </c>
      <c r="AI79" s="148">
        <v>4000</v>
      </c>
    </row>
    <row r="80" spans="1:35" ht="15" thickBot="1" x14ac:dyDescent="0.4">
      <c r="A80" s="39" t="s">
        <v>19</v>
      </c>
      <c r="B80" s="53">
        <v>181.78596537000001</v>
      </c>
      <c r="C80" s="54">
        <v>396</v>
      </c>
      <c r="D80" s="55">
        <v>100</v>
      </c>
      <c r="E80" s="53">
        <v>181.78596537000001</v>
      </c>
      <c r="F80" s="54">
        <v>396</v>
      </c>
      <c r="G80" s="55">
        <v>100</v>
      </c>
      <c r="H80" s="53">
        <v>700</v>
      </c>
      <c r="I80" s="54">
        <v>890</v>
      </c>
      <c r="J80" s="55">
        <v>531.25</v>
      </c>
      <c r="K80" s="53">
        <v>700</v>
      </c>
      <c r="L80" s="54">
        <v>1780</v>
      </c>
      <c r="M80" s="55">
        <v>636.25087879500006</v>
      </c>
      <c r="N80" s="53">
        <v>550</v>
      </c>
      <c r="O80" s="54">
        <v>807.5</v>
      </c>
      <c r="P80" s="55">
        <v>440</v>
      </c>
      <c r="Q80" s="53">
        <v>40</v>
      </c>
      <c r="R80" s="54">
        <v>100</v>
      </c>
      <c r="S80" s="55">
        <v>40</v>
      </c>
      <c r="T80" s="53">
        <v>71.25</v>
      </c>
      <c r="U80" s="54">
        <v>46</v>
      </c>
      <c r="V80" s="55">
        <v>49.875</v>
      </c>
      <c r="W80" s="53">
        <v>779.07264306050001</v>
      </c>
      <c r="X80" s="54">
        <v>2000</v>
      </c>
      <c r="Y80" s="55">
        <v>545.35085014235005</v>
      </c>
      <c r="Z80" s="151">
        <v>492</v>
      </c>
      <c r="AA80" s="147">
        <v>99</v>
      </c>
      <c r="AB80" s="147">
        <v>540</v>
      </c>
      <c r="AC80" s="148">
        <v>79</v>
      </c>
      <c r="AD80" s="147">
        <v>1350</v>
      </c>
      <c r="AE80" s="147">
        <v>1350</v>
      </c>
      <c r="AF80" s="148">
        <v>756.00000000000011</v>
      </c>
      <c r="AG80" s="147">
        <v>3780</v>
      </c>
      <c r="AH80" s="147">
        <v>3780</v>
      </c>
      <c r="AI80" s="148">
        <v>2116.8000000000002</v>
      </c>
    </row>
    <row r="81" spans="1:35" x14ac:dyDescent="0.35">
      <c r="A81" s="62" t="s">
        <v>88</v>
      </c>
      <c r="B81" s="9">
        <v>763.03232132265623</v>
      </c>
      <c r="C81" s="10">
        <v>595.84409323156251</v>
      </c>
      <c r="D81" s="11">
        <v>614.18910379492968</v>
      </c>
      <c r="E81" s="9">
        <v>763.03232132265623</v>
      </c>
      <c r="F81" s="10">
        <v>596</v>
      </c>
      <c r="G81" s="11">
        <v>614.18910379492968</v>
      </c>
      <c r="H81" s="9">
        <v>3118.762848921875</v>
      </c>
      <c r="I81" s="10">
        <v>2686.8081215437496</v>
      </c>
      <c r="J81" s="11">
        <v>2114.7646867057815</v>
      </c>
      <c r="K81" s="9">
        <v>3118.762848921875</v>
      </c>
      <c r="L81" s="10">
        <v>2909.3081215437496</v>
      </c>
      <c r="M81" s="11">
        <v>2667.1396867057815</v>
      </c>
      <c r="N81" s="9">
        <v>1483.1849341249999</v>
      </c>
      <c r="O81" s="10">
        <v>1717.75</v>
      </c>
      <c r="P81" s="11">
        <v>1293.6666666666667</v>
      </c>
      <c r="Q81" s="9">
        <v>258.38209406607143</v>
      </c>
      <c r="R81" s="10">
        <v>337.89155282083334</v>
      </c>
      <c r="S81" s="11">
        <v>188.91372316491069</v>
      </c>
      <c r="T81" s="9">
        <v>77.25</v>
      </c>
      <c r="U81" s="10">
        <v>68</v>
      </c>
      <c r="V81" s="11">
        <v>54.074999999999996</v>
      </c>
      <c r="W81" s="9">
        <v>4525.6278606250007</v>
      </c>
      <c r="X81" s="10">
        <v>5250</v>
      </c>
      <c r="Y81" s="11">
        <v>4217.9395024374999</v>
      </c>
      <c r="Z81" s="140">
        <v>1000</v>
      </c>
      <c r="AA81" s="147">
        <v>813</v>
      </c>
      <c r="AB81" s="147">
        <v>1170</v>
      </c>
      <c r="AC81" s="148">
        <v>727.13333333333333</v>
      </c>
      <c r="AD81" s="147">
        <v>1975</v>
      </c>
      <c r="AE81" s="147">
        <v>1846.25</v>
      </c>
      <c r="AF81" s="148">
        <v>1519.5</v>
      </c>
      <c r="AG81" s="147">
        <v>4310</v>
      </c>
      <c r="AH81" s="147">
        <v>4052.5</v>
      </c>
      <c r="AI81" s="148">
        <v>3240.6</v>
      </c>
    </row>
    <row r="82" spans="1:35" x14ac:dyDescent="0.35">
      <c r="A82" s="38" t="s">
        <v>17</v>
      </c>
      <c r="B82" s="47">
        <v>8</v>
      </c>
      <c r="C82" s="48">
        <v>4</v>
      </c>
      <c r="D82" s="49">
        <v>8</v>
      </c>
      <c r="E82" s="47">
        <v>8</v>
      </c>
      <c r="F82" s="48">
        <v>4</v>
      </c>
      <c r="G82" s="49">
        <v>8</v>
      </c>
      <c r="H82" s="47">
        <v>8</v>
      </c>
      <c r="I82" s="48">
        <v>4</v>
      </c>
      <c r="J82" s="49">
        <v>8</v>
      </c>
      <c r="K82" s="47">
        <v>8</v>
      </c>
      <c r="L82" s="48">
        <v>4</v>
      </c>
      <c r="M82" s="49">
        <v>8</v>
      </c>
      <c r="N82" s="47">
        <v>4</v>
      </c>
      <c r="O82" s="48">
        <v>2</v>
      </c>
      <c r="P82" s="49">
        <v>3</v>
      </c>
      <c r="Q82" s="47">
        <v>7</v>
      </c>
      <c r="R82" s="48">
        <v>3</v>
      </c>
      <c r="S82" s="49">
        <v>7</v>
      </c>
      <c r="T82" s="47">
        <v>1</v>
      </c>
      <c r="U82" s="48">
        <v>1</v>
      </c>
      <c r="V82" s="49">
        <v>1</v>
      </c>
      <c r="W82" s="47">
        <v>3</v>
      </c>
      <c r="X82" s="48">
        <v>2</v>
      </c>
      <c r="Y82" s="49">
        <v>3</v>
      </c>
      <c r="Z82" s="149">
        <v>1</v>
      </c>
      <c r="AA82" s="147">
        <v>3</v>
      </c>
      <c r="AB82" s="147">
        <v>2</v>
      </c>
      <c r="AC82" s="148">
        <v>3</v>
      </c>
      <c r="AD82" s="147">
        <v>3</v>
      </c>
      <c r="AE82" s="147">
        <v>3</v>
      </c>
      <c r="AF82" s="148">
        <v>3</v>
      </c>
      <c r="AG82" s="147">
        <v>3</v>
      </c>
      <c r="AH82" s="147">
        <v>3</v>
      </c>
      <c r="AI82" s="148">
        <v>3</v>
      </c>
    </row>
    <row r="83" spans="1:35" x14ac:dyDescent="0.35">
      <c r="A83" s="38" t="s">
        <v>18</v>
      </c>
      <c r="B83" s="50">
        <v>1400</v>
      </c>
      <c r="C83" s="51">
        <v>890</v>
      </c>
      <c r="D83" s="52">
        <v>1400</v>
      </c>
      <c r="E83" s="50">
        <v>1400</v>
      </c>
      <c r="F83" s="51">
        <v>890</v>
      </c>
      <c r="G83" s="52">
        <v>1400</v>
      </c>
      <c r="H83" s="50">
        <v>5000</v>
      </c>
      <c r="I83" s="51">
        <v>3500</v>
      </c>
      <c r="J83" s="52">
        <v>4000</v>
      </c>
      <c r="K83" s="50">
        <v>5000</v>
      </c>
      <c r="L83" s="51">
        <v>3500</v>
      </c>
      <c r="M83" s="52">
        <v>5000</v>
      </c>
      <c r="N83" s="50">
        <v>2560</v>
      </c>
      <c r="O83" s="51">
        <v>2560</v>
      </c>
      <c r="P83" s="52">
        <v>2560</v>
      </c>
      <c r="Q83" s="50">
        <v>772.5</v>
      </c>
      <c r="R83" s="51">
        <v>772.5</v>
      </c>
      <c r="S83" s="52">
        <v>540.75</v>
      </c>
      <c r="T83" s="50">
        <v>77.25</v>
      </c>
      <c r="U83" s="51">
        <v>68</v>
      </c>
      <c r="V83" s="52">
        <v>54.074999999999996</v>
      </c>
      <c r="W83" s="50">
        <v>8500</v>
      </c>
      <c r="X83" s="51">
        <v>8500</v>
      </c>
      <c r="Y83" s="52">
        <v>8500</v>
      </c>
      <c r="Z83" s="150">
        <v>1000</v>
      </c>
      <c r="AA83" s="147">
        <v>1800</v>
      </c>
      <c r="AB83" s="147">
        <v>1800</v>
      </c>
      <c r="AC83" s="148">
        <v>1800</v>
      </c>
      <c r="AD83" s="147">
        <v>2575</v>
      </c>
      <c r="AE83" s="147">
        <v>2188.75</v>
      </c>
      <c r="AF83" s="148">
        <v>2000</v>
      </c>
      <c r="AG83" s="147">
        <v>5150</v>
      </c>
      <c r="AH83" s="147">
        <v>4377.5</v>
      </c>
      <c r="AI83" s="148">
        <v>4000</v>
      </c>
    </row>
    <row r="84" spans="1:35" ht="15" thickBot="1" x14ac:dyDescent="0.4">
      <c r="A84" s="39" t="s">
        <v>19</v>
      </c>
      <c r="B84" s="53">
        <v>515</v>
      </c>
      <c r="C84" s="54">
        <v>465.87637292625004</v>
      </c>
      <c r="D84" s="55">
        <v>200</v>
      </c>
      <c r="E84" s="53">
        <v>515</v>
      </c>
      <c r="F84" s="54">
        <v>465.87637292625004</v>
      </c>
      <c r="G84" s="55">
        <v>200</v>
      </c>
      <c r="H84" s="53">
        <v>700</v>
      </c>
      <c r="I84" s="54">
        <v>890</v>
      </c>
      <c r="J84" s="55">
        <v>700</v>
      </c>
      <c r="K84" s="53">
        <v>700</v>
      </c>
      <c r="L84" s="54">
        <v>1780</v>
      </c>
      <c r="M84" s="55">
        <v>700</v>
      </c>
      <c r="N84" s="53">
        <v>750</v>
      </c>
      <c r="O84" s="54">
        <v>875.5</v>
      </c>
      <c r="P84" s="55">
        <v>600</v>
      </c>
      <c r="Q84" s="53">
        <v>100</v>
      </c>
      <c r="R84" s="54">
        <v>100</v>
      </c>
      <c r="S84" s="55">
        <v>77.646062154375016</v>
      </c>
      <c r="T84" s="53">
        <v>77.25</v>
      </c>
      <c r="U84" s="54">
        <v>68</v>
      </c>
      <c r="V84" s="55">
        <v>54.074999999999996</v>
      </c>
      <c r="W84" s="53">
        <v>2000</v>
      </c>
      <c r="X84" s="54">
        <v>2000</v>
      </c>
      <c r="Y84" s="55">
        <v>2000</v>
      </c>
      <c r="Z84" s="151">
        <v>1000</v>
      </c>
      <c r="AA84" s="147">
        <v>99</v>
      </c>
      <c r="AB84" s="147">
        <v>540</v>
      </c>
      <c r="AC84" s="148">
        <v>79</v>
      </c>
      <c r="AD84" s="147">
        <v>1350</v>
      </c>
      <c r="AE84" s="147">
        <v>1350</v>
      </c>
      <c r="AF84" s="148">
        <v>756.00000000000011</v>
      </c>
      <c r="AG84" s="147">
        <v>3780</v>
      </c>
      <c r="AH84" s="147">
        <v>3780</v>
      </c>
      <c r="AI84" s="148">
        <v>2116.8000000000002</v>
      </c>
    </row>
    <row r="85" spans="1:35" x14ac:dyDescent="0.35">
      <c r="A85" s="62" t="s">
        <v>89</v>
      </c>
      <c r="B85" s="9">
        <v>729.28571428571433</v>
      </c>
      <c r="C85" s="10">
        <v>628.5333333333333</v>
      </c>
      <c r="D85" s="11">
        <v>628.92857142857144</v>
      </c>
      <c r="E85" s="9">
        <v>729.28571428571433</v>
      </c>
      <c r="F85" s="10">
        <v>629</v>
      </c>
      <c r="G85" s="11">
        <v>628.92857142857144</v>
      </c>
      <c r="H85" s="9">
        <v>2330.7142857142858</v>
      </c>
      <c r="I85" s="10">
        <v>2405.4166666666665</v>
      </c>
      <c r="J85" s="11">
        <v>1697.1428571428571</v>
      </c>
      <c r="K85" s="9">
        <v>2330.7142857142858</v>
      </c>
      <c r="L85" s="10">
        <v>2702.0833333333335</v>
      </c>
      <c r="M85" s="11">
        <v>2245</v>
      </c>
      <c r="N85" s="9">
        <v>1296.25</v>
      </c>
      <c r="O85" s="10">
        <v>1683.75</v>
      </c>
      <c r="P85" s="11">
        <v>1175</v>
      </c>
      <c r="Q85" s="9">
        <v>226.5</v>
      </c>
      <c r="R85" s="10">
        <v>354.16666666666669</v>
      </c>
      <c r="S85" s="11">
        <v>173.02142857142857</v>
      </c>
      <c r="T85" s="9">
        <v>71.25</v>
      </c>
      <c r="U85" s="10">
        <v>60</v>
      </c>
      <c r="V85" s="11">
        <v>49.875</v>
      </c>
      <c r="W85" s="9">
        <v>4071.6666666666665</v>
      </c>
      <c r="X85" s="10">
        <v>5250</v>
      </c>
      <c r="Y85" s="11">
        <v>3900.1666666666665</v>
      </c>
      <c r="Z85" s="140">
        <v>1000</v>
      </c>
      <c r="AA85" s="147">
        <v>808.5</v>
      </c>
      <c r="AB85" s="147">
        <v>1013.3333333333334</v>
      </c>
      <c r="AC85" s="148">
        <v>727.13333333333333</v>
      </c>
      <c r="AD85" s="147">
        <v>1908.3333333333333</v>
      </c>
      <c r="AE85" s="147">
        <v>1789.5833333333333</v>
      </c>
      <c r="AF85" s="148">
        <v>1472.8333333333333</v>
      </c>
      <c r="AG85" s="147">
        <v>4176.666666666667</v>
      </c>
      <c r="AH85" s="147">
        <v>3939.1666666666665</v>
      </c>
      <c r="AI85" s="148">
        <v>3147.2666666666664</v>
      </c>
    </row>
    <row r="86" spans="1:35" x14ac:dyDescent="0.35">
      <c r="A86" s="63" t="s">
        <v>17</v>
      </c>
      <c r="B86" s="64">
        <v>7</v>
      </c>
      <c r="C86" s="65">
        <v>3</v>
      </c>
      <c r="D86" s="66">
        <v>7</v>
      </c>
      <c r="E86" s="64">
        <v>7</v>
      </c>
      <c r="F86" s="65">
        <v>3</v>
      </c>
      <c r="G86" s="66">
        <v>7</v>
      </c>
      <c r="H86" s="64">
        <v>7</v>
      </c>
      <c r="I86" s="65">
        <v>3</v>
      </c>
      <c r="J86" s="66">
        <v>7</v>
      </c>
      <c r="K86" s="64">
        <v>7</v>
      </c>
      <c r="L86" s="65">
        <v>3</v>
      </c>
      <c r="M86" s="66">
        <v>7</v>
      </c>
      <c r="N86" s="64">
        <v>4</v>
      </c>
      <c r="O86" s="65">
        <v>2</v>
      </c>
      <c r="P86" s="66">
        <v>3</v>
      </c>
      <c r="Q86" s="64">
        <v>7</v>
      </c>
      <c r="R86" s="65">
        <v>3</v>
      </c>
      <c r="S86" s="66">
        <v>7</v>
      </c>
      <c r="T86" s="64">
        <v>1</v>
      </c>
      <c r="U86" s="65">
        <v>1</v>
      </c>
      <c r="V86" s="66">
        <v>1</v>
      </c>
      <c r="W86" s="64">
        <v>3</v>
      </c>
      <c r="X86" s="65">
        <v>2</v>
      </c>
      <c r="Y86" s="66">
        <v>3</v>
      </c>
      <c r="Z86" s="153">
        <v>1</v>
      </c>
      <c r="AA86" s="147">
        <v>4</v>
      </c>
      <c r="AB86" s="147">
        <v>3</v>
      </c>
      <c r="AC86" s="148">
        <v>3</v>
      </c>
      <c r="AD86" s="147">
        <v>3</v>
      </c>
      <c r="AE86" s="147">
        <v>3</v>
      </c>
      <c r="AF86" s="148">
        <v>3</v>
      </c>
      <c r="AG86" s="147">
        <v>3</v>
      </c>
      <c r="AH86" s="147">
        <v>3</v>
      </c>
      <c r="AI86" s="148">
        <v>3</v>
      </c>
    </row>
    <row r="87" spans="1:35" x14ac:dyDescent="0.35">
      <c r="A87" s="38" t="s">
        <v>18</v>
      </c>
      <c r="B87" s="50">
        <v>1400</v>
      </c>
      <c r="C87" s="51">
        <v>890</v>
      </c>
      <c r="D87" s="52">
        <v>1400</v>
      </c>
      <c r="E87" s="50">
        <v>1400</v>
      </c>
      <c r="F87" s="51">
        <v>890</v>
      </c>
      <c r="G87" s="52">
        <v>1400</v>
      </c>
      <c r="H87" s="50">
        <v>3500</v>
      </c>
      <c r="I87" s="51">
        <v>3500</v>
      </c>
      <c r="J87" s="52">
        <v>3500</v>
      </c>
      <c r="K87" s="50">
        <v>3500</v>
      </c>
      <c r="L87" s="51">
        <v>3500</v>
      </c>
      <c r="M87" s="52">
        <v>3500</v>
      </c>
      <c r="N87" s="50">
        <v>2560</v>
      </c>
      <c r="O87" s="51">
        <v>2560</v>
      </c>
      <c r="P87" s="52">
        <v>2560</v>
      </c>
      <c r="Q87" s="50">
        <v>712.5</v>
      </c>
      <c r="R87" s="51">
        <v>712.5</v>
      </c>
      <c r="S87" s="52">
        <v>498.74999999999994</v>
      </c>
      <c r="T87" s="50">
        <v>71.25</v>
      </c>
      <c r="U87" s="51">
        <v>60</v>
      </c>
      <c r="V87" s="52">
        <v>49.875</v>
      </c>
      <c r="W87" s="50">
        <v>8500</v>
      </c>
      <c r="X87" s="51">
        <v>8500</v>
      </c>
      <c r="Y87" s="52">
        <v>8500</v>
      </c>
      <c r="Z87" s="150">
        <v>1000</v>
      </c>
      <c r="AA87" s="147">
        <v>1800</v>
      </c>
      <c r="AB87" s="147">
        <v>1800</v>
      </c>
      <c r="AC87" s="148">
        <v>1800</v>
      </c>
      <c r="AD87" s="147">
        <v>2375</v>
      </c>
      <c r="AE87" s="147">
        <v>2018.75</v>
      </c>
      <c r="AF87" s="148">
        <v>2000</v>
      </c>
      <c r="AG87" s="147">
        <v>4750</v>
      </c>
      <c r="AH87" s="147">
        <v>4037.5</v>
      </c>
      <c r="AI87" s="148">
        <v>4000</v>
      </c>
    </row>
    <row r="88" spans="1:35" ht="15" thickBot="1" x14ac:dyDescent="0.4">
      <c r="A88" s="39" t="s">
        <v>19</v>
      </c>
      <c r="B88" s="20">
        <v>400</v>
      </c>
      <c r="C88" s="21">
        <v>435.6</v>
      </c>
      <c r="D88" s="22">
        <v>200</v>
      </c>
      <c r="E88" s="20">
        <v>400</v>
      </c>
      <c r="F88" s="21">
        <v>435.6</v>
      </c>
      <c r="G88" s="22">
        <v>200</v>
      </c>
      <c r="H88" s="20">
        <v>700</v>
      </c>
      <c r="I88" s="21">
        <v>890</v>
      </c>
      <c r="J88" s="22">
        <v>700</v>
      </c>
      <c r="K88" s="20">
        <v>700</v>
      </c>
      <c r="L88" s="21">
        <v>1780</v>
      </c>
      <c r="M88" s="20">
        <v>700</v>
      </c>
      <c r="N88" s="20">
        <v>375</v>
      </c>
      <c r="O88" s="21">
        <v>807.5</v>
      </c>
      <c r="P88" s="22">
        <v>300</v>
      </c>
      <c r="Q88" s="20">
        <v>40</v>
      </c>
      <c r="R88" s="21">
        <v>100</v>
      </c>
      <c r="S88" s="22">
        <v>40</v>
      </c>
      <c r="T88" s="20">
        <v>71.25</v>
      </c>
      <c r="U88" s="21">
        <v>60</v>
      </c>
      <c r="V88" s="22">
        <v>49.875</v>
      </c>
      <c r="W88" s="20">
        <v>1715</v>
      </c>
      <c r="X88" s="21">
        <v>2000</v>
      </c>
      <c r="Y88" s="22">
        <v>1200.5</v>
      </c>
      <c r="Z88" s="143">
        <v>1000</v>
      </c>
      <c r="AA88" s="147">
        <v>99</v>
      </c>
      <c r="AB88" s="147">
        <v>540</v>
      </c>
      <c r="AC88" s="148">
        <v>79</v>
      </c>
      <c r="AD88" s="147">
        <v>1350</v>
      </c>
      <c r="AE88" s="147">
        <v>1350</v>
      </c>
      <c r="AF88" s="148">
        <v>756.00000000000011</v>
      </c>
      <c r="AG88" s="147">
        <v>3780</v>
      </c>
      <c r="AH88" s="147">
        <v>3780</v>
      </c>
      <c r="AI88" s="148">
        <v>2116.8000000000002</v>
      </c>
    </row>
    <row r="93" spans="1:35" ht="21" x14ac:dyDescent="0.5">
      <c r="A93" s="1" t="s">
        <v>23</v>
      </c>
    </row>
    <row r="94" spans="1:35" ht="15" thickBot="1" x14ac:dyDescent="0.4"/>
    <row r="95" spans="1:35" ht="44" customHeight="1" thickBot="1" x14ac:dyDescent="0.4">
      <c r="B95" s="157" t="s">
        <v>1</v>
      </c>
      <c r="C95" s="158"/>
      <c r="D95" s="159"/>
      <c r="E95" s="157" t="s">
        <v>2</v>
      </c>
      <c r="F95" s="158"/>
      <c r="G95" s="159"/>
      <c r="H95" s="157" t="s">
        <v>3</v>
      </c>
      <c r="I95" s="158"/>
      <c r="J95" s="159"/>
      <c r="K95" s="157" t="s">
        <v>4</v>
      </c>
      <c r="L95" s="158"/>
      <c r="M95" s="159"/>
      <c r="N95" s="157" t="s">
        <v>5</v>
      </c>
      <c r="O95" s="158"/>
      <c r="P95" s="159"/>
      <c r="Q95" s="157" t="s">
        <v>6</v>
      </c>
      <c r="R95" s="158"/>
      <c r="S95" s="159"/>
      <c r="T95" s="157" t="s">
        <v>7</v>
      </c>
      <c r="U95" s="158"/>
      <c r="V95" s="159"/>
      <c r="W95" s="157" t="s">
        <v>8</v>
      </c>
      <c r="X95" s="158"/>
      <c r="Y95" s="159"/>
      <c r="Z95" s="2" t="s">
        <v>9</v>
      </c>
      <c r="AA95" s="157" t="s">
        <v>177</v>
      </c>
      <c r="AB95" s="158"/>
      <c r="AC95" s="159"/>
      <c r="AD95" s="157" t="s">
        <v>178</v>
      </c>
      <c r="AE95" s="158"/>
      <c r="AF95" s="159"/>
      <c r="AG95" s="157" t="s">
        <v>179</v>
      </c>
      <c r="AH95" s="158"/>
      <c r="AI95" s="159"/>
    </row>
    <row r="96" spans="1:35" ht="58.5" thickBot="1" x14ac:dyDescent="0.4">
      <c r="A96" s="3" t="s">
        <v>10</v>
      </c>
      <c r="B96" s="4" t="s">
        <v>11</v>
      </c>
      <c r="C96" s="4" t="s">
        <v>12</v>
      </c>
      <c r="D96" s="4" t="s">
        <v>13</v>
      </c>
      <c r="E96" s="4" t="s">
        <v>11</v>
      </c>
      <c r="F96" s="4" t="s">
        <v>12</v>
      </c>
      <c r="G96" s="4" t="s">
        <v>13</v>
      </c>
      <c r="H96" s="4" t="s">
        <v>11</v>
      </c>
      <c r="I96" s="4" t="s">
        <v>12</v>
      </c>
      <c r="J96" s="4" t="s">
        <v>13</v>
      </c>
      <c r="K96" s="4" t="s">
        <v>11</v>
      </c>
      <c r="L96" s="4" t="s">
        <v>12</v>
      </c>
      <c r="M96" s="4" t="s">
        <v>13</v>
      </c>
      <c r="N96" s="4" t="s">
        <v>11</v>
      </c>
      <c r="O96" s="4" t="s">
        <v>12</v>
      </c>
      <c r="P96" s="4" t="s">
        <v>13</v>
      </c>
      <c r="Q96" s="4" t="s">
        <v>11</v>
      </c>
      <c r="R96" s="4" t="s">
        <v>12</v>
      </c>
      <c r="S96" s="4" t="s">
        <v>13</v>
      </c>
      <c r="T96" s="4" t="s">
        <v>11</v>
      </c>
      <c r="U96" s="4" t="s">
        <v>12</v>
      </c>
      <c r="V96" s="4" t="s">
        <v>13</v>
      </c>
      <c r="W96" s="4" t="s">
        <v>11</v>
      </c>
      <c r="X96" s="4" t="s">
        <v>12</v>
      </c>
      <c r="Y96" s="4" t="s">
        <v>13</v>
      </c>
      <c r="Z96" s="5" t="s">
        <v>14</v>
      </c>
      <c r="AA96" s="71" t="s">
        <v>11</v>
      </c>
      <c r="AB96" s="71" t="s">
        <v>12</v>
      </c>
      <c r="AC96" s="71" t="s">
        <v>13</v>
      </c>
      <c r="AD96" s="71" t="s">
        <v>11</v>
      </c>
      <c r="AE96" s="71" t="s">
        <v>12</v>
      </c>
      <c r="AF96" s="71" t="s">
        <v>13</v>
      </c>
      <c r="AG96" s="71" t="s">
        <v>11</v>
      </c>
      <c r="AH96" s="71" t="s">
        <v>12</v>
      </c>
      <c r="AI96" s="71" t="s">
        <v>13</v>
      </c>
    </row>
    <row r="97" spans="1:35" ht="15" thickBot="1" x14ac:dyDescent="0.4">
      <c r="A97" s="6" t="s">
        <v>15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8"/>
      <c r="T97" s="7"/>
      <c r="U97" s="7"/>
      <c r="V97" s="8"/>
      <c r="W97" s="7"/>
      <c r="X97" s="7"/>
      <c r="Y97" s="8"/>
      <c r="Z97" s="8"/>
      <c r="AA97" s="72"/>
      <c r="AB97" s="72"/>
      <c r="AC97" s="73"/>
      <c r="AD97" s="72"/>
      <c r="AE97" s="72"/>
      <c r="AF97" s="73"/>
      <c r="AG97" s="72"/>
      <c r="AH97" s="72"/>
      <c r="AI97" s="73"/>
    </row>
    <row r="98" spans="1:35" x14ac:dyDescent="0.35">
      <c r="A98" s="41" t="s">
        <v>16</v>
      </c>
      <c r="B98" s="9">
        <v>793.85446623093685</v>
      </c>
      <c r="C98" s="10">
        <v>675.8683471867007</v>
      </c>
      <c r="D98" s="11">
        <v>575.4614206572769</v>
      </c>
      <c r="E98" s="9">
        <v>765.20740740740735</v>
      </c>
      <c r="F98" s="10">
        <v>633.38620432955781</v>
      </c>
      <c r="G98" s="11">
        <v>535.35006385696045</v>
      </c>
      <c r="H98" s="9">
        <v>4254.7226406734599</v>
      </c>
      <c r="I98" s="10">
        <v>3790.0015829493086</v>
      </c>
      <c r="J98" s="11">
        <v>3243.1361194293481</v>
      </c>
      <c r="K98" s="9">
        <v>4225.1353629976575</v>
      </c>
      <c r="L98" s="10">
        <v>3778.1183023809522</v>
      </c>
      <c r="M98" s="11">
        <v>3833.2737969328396</v>
      </c>
      <c r="N98" s="9">
        <v>2511.6</v>
      </c>
      <c r="O98" s="10">
        <v>2247.1999999999998</v>
      </c>
      <c r="P98" s="11">
        <v>1952.0461538461536</v>
      </c>
      <c r="Q98" s="9">
        <v>394.79166666666669</v>
      </c>
      <c r="R98" s="10">
        <v>383.44444444444446</v>
      </c>
      <c r="S98" s="11">
        <v>359.44263285024152</v>
      </c>
      <c r="T98" s="9">
        <v>216.12141854836608</v>
      </c>
      <c r="U98" s="10">
        <v>192.86686002455366</v>
      </c>
      <c r="V98" s="11">
        <v>205.18888711801389</v>
      </c>
      <c r="W98" s="9">
        <v>2621.790062824598</v>
      </c>
      <c r="X98" s="10">
        <v>2426.5965672574766</v>
      </c>
      <c r="Y98" s="11">
        <v>1967.7521824844002</v>
      </c>
      <c r="Z98" s="9">
        <v>1211.375</v>
      </c>
      <c r="AA98" s="74"/>
      <c r="AB98" s="75"/>
      <c r="AC98" s="76">
        <f>AA98*(1+$M$99)</f>
        <v>0</v>
      </c>
      <c r="AD98" s="74"/>
      <c r="AE98" s="75"/>
      <c r="AF98" s="76">
        <f>AD98*(1+$M$99)</f>
        <v>0</v>
      </c>
      <c r="AG98" s="74"/>
      <c r="AH98" s="75"/>
      <c r="AI98" s="76">
        <f>AG98*(1+$M$99)</f>
        <v>0</v>
      </c>
    </row>
    <row r="99" spans="1:35" x14ac:dyDescent="0.35">
      <c r="A99" s="12" t="s">
        <v>17</v>
      </c>
      <c r="B99" s="13">
        <v>34</v>
      </c>
      <c r="C99" s="14">
        <v>28</v>
      </c>
      <c r="D99" s="15">
        <v>30</v>
      </c>
      <c r="E99" s="13">
        <v>34</v>
      </c>
      <c r="F99" s="14">
        <v>28</v>
      </c>
      <c r="G99" s="15">
        <v>29</v>
      </c>
      <c r="H99" s="13">
        <v>37</v>
      </c>
      <c r="I99" s="14">
        <v>31</v>
      </c>
      <c r="J99" s="15">
        <v>32</v>
      </c>
      <c r="K99" s="13">
        <v>35</v>
      </c>
      <c r="L99" s="14">
        <v>30</v>
      </c>
      <c r="M99" s="15">
        <v>31</v>
      </c>
      <c r="N99" s="13">
        <v>15</v>
      </c>
      <c r="O99" s="14">
        <v>10</v>
      </c>
      <c r="P99" s="15">
        <v>13</v>
      </c>
      <c r="Q99" s="13">
        <v>24</v>
      </c>
      <c r="R99" s="14">
        <v>18</v>
      </c>
      <c r="S99" s="15">
        <v>23</v>
      </c>
      <c r="T99" s="13">
        <v>16</v>
      </c>
      <c r="U99" s="14">
        <v>15</v>
      </c>
      <c r="V99" s="15">
        <v>12</v>
      </c>
      <c r="W99" s="13">
        <v>14</v>
      </c>
      <c r="X99" s="14">
        <v>13</v>
      </c>
      <c r="Y99" s="15">
        <v>13</v>
      </c>
      <c r="Z99" s="13">
        <v>16</v>
      </c>
      <c r="AA99" s="77"/>
      <c r="AB99" s="78"/>
      <c r="AC99" s="79">
        <f>AA99*(1+$M$99)</f>
        <v>0</v>
      </c>
      <c r="AD99" s="77"/>
      <c r="AE99" s="78"/>
      <c r="AF99" s="79">
        <f>AD99*(1+$M$99)</f>
        <v>0</v>
      </c>
      <c r="AG99" s="77"/>
      <c r="AH99" s="78"/>
      <c r="AI99" s="79">
        <f>AG99*(1+$M$99)</f>
        <v>0</v>
      </c>
    </row>
    <row r="100" spans="1:35" x14ac:dyDescent="0.35">
      <c r="A100" s="12" t="s">
        <v>18</v>
      </c>
      <c r="B100" s="16">
        <v>1500</v>
      </c>
      <c r="C100" s="17">
        <v>1000</v>
      </c>
      <c r="D100" s="18">
        <v>1495</v>
      </c>
      <c r="E100" s="16">
        <v>1500</v>
      </c>
      <c r="F100" s="17">
        <v>1000</v>
      </c>
      <c r="G100" s="18">
        <v>995</v>
      </c>
      <c r="H100" s="16">
        <v>8000</v>
      </c>
      <c r="I100" s="17">
        <v>7953</v>
      </c>
      <c r="J100" s="18">
        <v>7000</v>
      </c>
      <c r="K100" s="16">
        <v>8000</v>
      </c>
      <c r="L100" s="17">
        <v>7953</v>
      </c>
      <c r="M100" s="18">
        <v>8000</v>
      </c>
      <c r="N100" s="16">
        <v>10400</v>
      </c>
      <c r="O100" s="17">
        <v>6748</v>
      </c>
      <c r="P100" s="18">
        <v>5200</v>
      </c>
      <c r="Q100" s="16">
        <v>3200</v>
      </c>
      <c r="R100" s="17">
        <v>2348</v>
      </c>
      <c r="S100" s="18">
        <v>2880</v>
      </c>
      <c r="T100" s="16">
        <v>2235</v>
      </c>
      <c r="U100" s="17">
        <v>1788</v>
      </c>
      <c r="V100" s="18">
        <v>1788</v>
      </c>
      <c r="W100" s="16">
        <v>9900</v>
      </c>
      <c r="X100" s="17">
        <v>7920</v>
      </c>
      <c r="Y100" s="18">
        <v>6336</v>
      </c>
      <c r="Z100" s="16">
        <v>2000</v>
      </c>
      <c r="AA100" s="77"/>
      <c r="AB100" s="78"/>
      <c r="AC100" s="79">
        <f>AA100*(1+$M$99)</f>
        <v>0</v>
      </c>
      <c r="AD100" s="77"/>
      <c r="AE100" s="78"/>
      <c r="AF100" s="79">
        <f>AD100*(1+$M$99)</f>
        <v>0</v>
      </c>
      <c r="AG100" s="77"/>
      <c r="AH100" s="78"/>
      <c r="AI100" s="79">
        <f>AG100*(1+$M$99)</f>
        <v>0</v>
      </c>
    </row>
    <row r="101" spans="1:35" ht="15" thickBot="1" x14ac:dyDescent="0.4">
      <c r="A101" s="19" t="s">
        <v>19</v>
      </c>
      <c r="B101" s="20">
        <v>375</v>
      </c>
      <c r="C101" s="21">
        <v>212</v>
      </c>
      <c r="D101" s="22">
        <v>147</v>
      </c>
      <c r="E101" s="20">
        <v>375</v>
      </c>
      <c r="F101" s="21">
        <v>212</v>
      </c>
      <c r="G101" s="22">
        <v>272.25</v>
      </c>
      <c r="H101" s="20">
        <v>700</v>
      </c>
      <c r="I101" s="21">
        <v>700</v>
      </c>
      <c r="J101" s="22">
        <v>580</v>
      </c>
      <c r="K101" s="20">
        <v>700</v>
      </c>
      <c r="L101" s="21">
        <v>696</v>
      </c>
      <c r="M101" s="22">
        <v>640</v>
      </c>
      <c r="N101" s="20">
        <v>750</v>
      </c>
      <c r="O101" s="21">
        <v>750</v>
      </c>
      <c r="P101" s="22">
        <v>675</v>
      </c>
      <c r="Q101" s="20">
        <v>65</v>
      </c>
      <c r="R101" s="21">
        <v>75</v>
      </c>
      <c r="S101" s="22">
        <v>100</v>
      </c>
      <c r="T101" s="20">
        <v>1</v>
      </c>
      <c r="U101" s="21">
        <v>1</v>
      </c>
      <c r="V101" s="22">
        <v>0.8</v>
      </c>
      <c r="W101" s="20">
        <v>1</v>
      </c>
      <c r="X101" s="21">
        <v>1</v>
      </c>
      <c r="Y101" s="22">
        <v>0.8</v>
      </c>
      <c r="Z101" s="20">
        <v>650</v>
      </c>
      <c r="AA101" s="80"/>
      <c r="AB101" s="81"/>
      <c r="AC101" s="82">
        <f>AA101*(1+$M$99)</f>
        <v>0</v>
      </c>
      <c r="AD101" s="80"/>
      <c r="AE101" s="81"/>
      <c r="AF101" s="82">
        <f>AD101*(1+$M$99)</f>
        <v>0</v>
      </c>
      <c r="AG101" s="80"/>
      <c r="AH101" s="81"/>
      <c r="AI101" s="82">
        <f>AG101*(1+$M$99)</f>
        <v>0</v>
      </c>
    </row>
    <row r="102" spans="1:35" ht="15" thickBot="1" x14ac:dyDescent="0.4">
      <c r="A102" s="23" t="s">
        <v>20</v>
      </c>
      <c r="B102" s="9">
        <v>638.16459846547309</v>
      </c>
      <c r="C102" s="10">
        <v>512.07828758169944</v>
      </c>
      <c r="D102" s="11">
        <v>466.84190075000004</v>
      </c>
      <c r="E102" s="9">
        <v>652.24107352941166</v>
      </c>
      <c r="F102" s="10">
        <v>510.75475816993469</v>
      </c>
      <c r="G102" s="11">
        <v>466.05440075000007</v>
      </c>
      <c r="H102" s="9">
        <v>3274.773466666667</v>
      </c>
      <c r="I102" s="10">
        <v>3050.6353888888889</v>
      </c>
      <c r="J102" s="11">
        <v>2692.6181818181817</v>
      </c>
      <c r="K102" s="9">
        <v>3160.9734666666668</v>
      </c>
      <c r="L102" s="10">
        <v>3079.6631666666667</v>
      </c>
      <c r="M102" s="11">
        <v>2906.5795454545455</v>
      </c>
      <c r="N102" s="9">
        <v>3484.6025555555557</v>
      </c>
      <c r="O102" s="10">
        <v>2420.5018571428568</v>
      </c>
      <c r="P102" s="11">
        <v>2206.125</v>
      </c>
      <c r="Q102" s="9">
        <v>237.73172222222223</v>
      </c>
      <c r="R102" s="10">
        <v>230.27425000000002</v>
      </c>
      <c r="S102" s="11">
        <v>210.900045751634</v>
      </c>
      <c r="T102" s="9">
        <v>241.62470263871427</v>
      </c>
      <c r="U102" s="10">
        <v>220.0709943161763</v>
      </c>
      <c r="V102" s="11">
        <v>213.28232313328866</v>
      </c>
      <c r="W102" s="9">
        <v>1948.4795507886295</v>
      </c>
      <c r="X102" s="10">
        <v>1608.3219076711143</v>
      </c>
      <c r="Y102" s="11">
        <v>1553.5073568548628</v>
      </c>
      <c r="Z102" s="9">
        <v>1015.3333333333334</v>
      </c>
      <c r="AA102" s="72"/>
      <c r="AB102" s="72"/>
      <c r="AC102" s="73"/>
      <c r="AD102" s="72"/>
      <c r="AE102" s="72"/>
      <c r="AF102" s="73"/>
      <c r="AG102" s="72"/>
      <c r="AH102" s="72"/>
      <c r="AI102" s="73"/>
    </row>
    <row r="103" spans="1:35" x14ac:dyDescent="0.35">
      <c r="A103" s="12" t="s">
        <v>17</v>
      </c>
      <c r="B103" s="13">
        <v>23</v>
      </c>
      <c r="C103" s="14">
        <v>17</v>
      </c>
      <c r="D103" s="15">
        <v>20</v>
      </c>
      <c r="E103" s="13">
        <v>24</v>
      </c>
      <c r="F103" s="14">
        <v>17</v>
      </c>
      <c r="G103" s="15">
        <v>20</v>
      </c>
      <c r="H103" s="13">
        <v>25</v>
      </c>
      <c r="I103" s="14">
        <v>18</v>
      </c>
      <c r="J103" s="15">
        <v>22</v>
      </c>
      <c r="K103" s="13">
        <v>25</v>
      </c>
      <c r="L103" s="14">
        <v>18</v>
      </c>
      <c r="M103" s="15">
        <v>22</v>
      </c>
      <c r="N103" s="13">
        <v>9</v>
      </c>
      <c r="O103" s="14">
        <v>7</v>
      </c>
      <c r="P103" s="15">
        <v>8</v>
      </c>
      <c r="Q103" s="13">
        <v>18</v>
      </c>
      <c r="R103" s="14">
        <v>12</v>
      </c>
      <c r="S103" s="15">
        <v>17</v>
      </c>
      <c r="T103" s="13">
        <v>13</v>
      </c>
      <c r="U103" s="14">
        <v>12</v>
      </c>
      <c r="V103" s="15">
        <v>11</v>
      </c>
      <c r="W103" s="13">
        <v>12</v>
      </c>
      <c r="X103" s="14">
        <v>8</v>
      </c>
      <c r="Y103" s="15">
        <v>10</v>
      </c>
      <c r="Z103" s="13">
        <v>9</v>
      </c>
      <c r="AA103" s="74"/>
      <c r="AB103" s="75"/>
      <c r="AC103" s="76">
        <f t="shared" ref="AC103:AC111" si="0">AA103*(1+$M$99)</f>
        <v>0</v>
      </c>
      <c r="AD103" s="74"/>
      <c r="AE103" s="75"/>
      <c r="AF103" s="76">
        <f t="shared" ref="AF103:AF111" si="1">AD103*(1+$M$99)</f>
        <v>0</v>
      </c>
      <c r="AG103" s="74"/>
      <c r="AH103" s="75"/>
      <c r="AI103" s="76">
        <f t="shared" ref="AI103:AI111" si="2">AG103*(1+$M$99)</f>
        <v>0</v>
      </c>
    </row>
    <row r="104" spans="1:35" x14ac:dyDescent="0.35">
      <c r="A104" s="12" t="s">
        <v>18</v>
      </c>
      <c r="B104" s="16">
        <v>1500</v>
      </c>
      <c r="C104" s="17">
        <v>1000</v>
      </c>
      <c r="D104" s="18">
        <v>995</v>
      </c>
      <c r="E104" s="16">
        <v>1500</v>
      </c>
      <c r="F104" s="17">
        <v>1000</v>
      </c>
      <c r="G104" s="18">
        <v>995</v>
      </c>
      <c r="H104" s="16">
        <v>7000</v>
      </c>
      <c r="I104" s="17">
        <v>5580</v>
      </c>
      <c r="J104" s="18">
        <v>7000</v>
      </c>
      <c r="K104" s="16">
        <v>7000</v>
      </c>
      <c r="L104" s="17">
        <v>5580</v>
      </c>
      <c r="M104" s="18">
        <v>7000</v>
      </c>
      <c r="N104" s="16">
        <v>11500</v>
      </c>
      <c r="O104" s="17">
        <v>8493.5130000000008</v>
      </c>
      <c r="P104" s="18">
        <v>8049.9999999999991</v>
      </c>
      <c r="Q104" s="16">
        <v>600</v>
      </c>
      <c r="R104" s="17">
        <v>600</v>
      </c>
      <c r="S104" s="18">
        <v>480</v>
      </c>
      <c r="T104" s="16">
        <v>2235</v>
      </c>
      <c r="U104" s="17">
        <v>1788</v>
      </c>
      <c r="V104" s="18">
        <v>1788</v>
      </c>
      <c r="W104" s="16">
        <v>7056</v>
      </c>
      <c r="X104" s="17">
        <v>3825</v>
      </c>
      <c r="Y104" s="18">
        <v>3600</v>
      </c>
      <c r="Z104" s="16">
        <v>2300</v>
      </c>
      <c r="AA104" s="77"/>
      <c r="AB104" s="78"/>
      <c r="AC104" s="79">
        <f t="shared" si="0"/>
        <v>0</v>
      </c>
      <c r="AD104" s="77"/>
      <c r="AE104" s="78"/>
      <c r="AF104" s="79">
        <f t="shared" si="1"/>
        <v>0</v>
      </c>
      <c r="AG104" s="77"/>
      <c r="AH104" s="78"/>
      <c r="AI104" s="79">
        <f t="shared" si="2"/>
        <v>0</v>
      </c>
    </row>
    <row r="105" spans="1:35" ht="15" thickBot="1" x14ac:dyDescent="0.4">
      <c r="A105" s="19" t="s">
        <v>19</v>
      </c>
      <c r="B105" s="20">
        <v>207.07400000000001</v>
      </c>
      <c r="C105" s="21">
        <v>205.21200000000002</v>
      </c>
      <c r="D105" s="22">
        <v>188.64999999999998</v>
      </c>
      <c r="E105" s="20">
        <v>207.07400000000001</v>
      </c>
      <c r="F105" s="21">
        <v>205.21200000000002</v>
      </c>
      <c r="G105" s="22">
        <v>188.64999999999998</v>
      </c>
      <c r="H105" s="20">
        <v>500</v>
      </c>
      <c r="I105" s="21">
        <v>435</v>
      </c>
      <c r="J105" s="22">
        <v>326.25</v>
      </c>
      <c r="K105" s="20">
        <v>500</v>
      </c>
      <c r="L105" s="21">
        <v>435</v>
      </c>
      <c r="M105" s="22">
        <v>326.25</v>
      </c>
      <c r="N105" s="20">
        <v>750</v>
      </c>
      <c r="O105" s="21">
        <v>750</v>
      </c>
      <c r="P105" s="22">
        <v>675</v>
      </c>
      <c r="Q105" s="20">
        <v>40</v>
      </c>
      <c r="R105" s="21">
        <v>9</v>
      </c>
      <c r="S105" s="22">
        <v>98.699999999999989</v>
      </c>
      <c r="T105" s="20">
        <v>1</v>
      </c>
      <c r="U105" s="21">
        <v>1</v>
      </c>
      <c r="V105" s="22">
        <v>0.8</v>
      </c>
      <c r="W105" s="20">
        <v>1</v>
      </c>
      <c r="X105" s="21">
        <v>1</v>
      </c>
      <c r="Y105" s="22">
        <v>0.8</v>
      </c>
      <c r="Z105" s="20">
        <v>294</v>
      </c>
      <c r="AA105" s="77"/>
      <c r="AB105" s="78"/>
      <c r="AC105" s="79">
        <f t="shared" si="0"/>
        <v>0</v>
      </c>
      <c r="AD105" s="77"/>
      <c r="AE105" s="78"/>
      <c r="AF105" s="79">
        <f t="shared" si="1"/>
        <v>0</v>
      </c>
      <c r="AG105" s="77"/>
      <c r="AH105" s="78"/>
      <c r="AI105" s="79">
        <f t="shared" si="2"/>
        <v>0</v>
      </c>
    </row>
    <row r="106" spans="1:35" x14ac:dyDescent="0.35">
      <c r="A106" s="23" t="s">
        <v>21</v>
      </c>
      <c r="B106" s="9">
        <v>652.80754033041796</v>
      </c>
      <c r="C106" s="10">
        <v>540.42808574444439</v>
      </c>
      <c r="D106" s="11">
        <v>461.217383424552</v>
      </c>
      <c r="E106" s="9">
        <v>667.49810667903523</v>
      </c>
      <c r="F106" s="10">
        <v>538.92808574444439</v>
      </c>
      <c r="G106" s="11">
        <v>460.342383424552</v>
      </c>
      <c r="H106" s="9">
        <v>3244.7118333333333</v>
      </c>
      <c r="I106" s="10">
        <v>3074.3904947368419</v>
      </c>
      <c r="J106" s="11">
        <v>2533.6564880352271</v>
      </c>
      <c r="K106" s="9">
        <v>3126.1701666666668</v>
      </c>
      <c r="L106" s="10">
        <v>3101.8904947368419</v>
      </c>
      <c r="M106" s="11">
        <v>2795.6136334897728</v>
      </c>
      <c r="N106" s="9">
        <v>1421.9315999999999</v>
      </c>
      <c r="O106" s="10">
        <v>1174.4523999999999</v>
      </c>
      <c r="P106" s="11">
        <v>1163.4884400000001</v>
      </c>
      <c r="Q106" s="9">
        <v>263.95253333333335</v>
      </c>
      <c r="R106" s="10">
        <v>319.6950307692307</v>
      </c>
      <c r="S106" s="11">
        <v>224.97903997979796</v>
      </c>
      <c r="T106" s="9">
        <v>238.082937691929</v>
      </c>
      <c r="U106" s="10">
        <v>216.505179650625</v>
      </c>
      <c r="V106" s="11">
        <v>210.6291233290215</v>
      </c>
      <c r="W106" s="9">
        <v>3477.5650467777782</v>
      </c>
      <c r="X106" s="10">
        <v>1827.057089057959</v>
      </c>
      <c r="Y106" s="11">
        <v>1798.1253759034921</v>
      </c>
      <c r="Z106" s="9">
        <v>1024.7544444444445</v>
      </c>
      <c r="AA106" s="77"/>
      <c r="AB106" s="78"/>
      <c r="AC106" s="79">
        <f t="shared" si="0"/>
        <v>0</v>
      </c>
      <c r="AD106" s="77"/>
      <c r="AE106" s="78"/>
      <c r="AF106" s="79">
        <f t="shared" si="1"/>
        <v>0</v>
      </c>
      <c r="AG106" s="77"/>
      <c r="AH106" s="78"/>
      <c r="AI106" s="79">
        <f t="shared" si="2"/>
        <v>0</v>
      </c>
    </row>
    <row r="107" spans="1:35" x14ac:dyDescent="0.35">
      <c r="A107" s="12" t="s">
        <v>17</v>
      </c>
      <c r="B107" s="13">
        <v>21</v>
      </c>
      <c r="C107" s="14">
        <v>15</v>
      </c>
      <c r="D107" s="15">
        <v>18</v>
      </c>
      <c r="E107" s="13">
        <v>22</v>
      </c>
      <c r="F107" s="14">
        <v>15</v>
      </c>
      <c r="G107" s="15">
        <v>18</v>
      </c>
      <c r="H107" s="13">
        <v>24</v>
      </c>
      <c r="I107" s="14">
        <v>20</v>
      </c>
      <c r="J107" s="15">
        <v>22</v>
      </c>
      <c r="K107" s="13">
        <v>24</v>
      </c>
      <c r="L107" s="14">
        <v>20</v>
      </c>
      <c r="M107" s="15">
        <v>22</v>
      </c>
      <c r="N107" s="13">
        <v>8</v>
      </c>
      <c r="O107" s="14">
        <v>6</v>
      </c>
      <c r="P107" s="15">
        <v>8</v>
      </c>
      <c r="Q107" s="13">
        <v>18</v>
      </c>
      <c r="R107" s="14">
        <v>13</v>
      </c>
      <c r="S107" s="15">
        <v>18</v>
      </c>
      <c r="T107" s="13">
        <v>14</v>
      </c>
      <c r="U107" s="14">
        <v>12</v>
      </c>
      <c r="V107" s="15">
        <v>11</v>
      </c>
      <c r="W107" s="13">
        <v>11</v>
      </c>
      <c r="X107" s="14">
        <v>7</v>
      </c>
      <c r="Y107" s="15">
        <v>9</v>
      </c>
      <c r="Z107" s="13">
        <v>9</v>
      </c>
      <c r="AA107" s="77"/>
      <c r="AB107" s="78"/>
      <c r="AC107" s="79">
        <f t="shared" si="0"/>
        <v>0</v>
      </c>
      <c r="AD107" s="77"/>
      <c r="AE107" s="78"/>
      <c r="AF107" s="79">
        <f t="shared" si="1"/>
        <v>0</v>
      </c>
      <c r="AG107" s="77"/>
      <c r="AH107" s="78"/>
      <c r="AI107" s="79">
        <f t="shared" si="2"/>
        <v>0</v>
      </c>
    </row>
    <row r="108" spans="1:35" x14ac:dyDescent="0.35">
      <c r="A108" s="12" t="s">
        <v>18</v>
      </c>
      <c r="B108" s="16">
        <v>1500</v>
      </c>
      <c r="C108" s="17">
        <v>1000</v>
      </c>
      <c r="D108" s="18">
        <v>995</v>
      </c>
      <c r="E108" s="16">
        <v>1500</v>
      </c>
      <c r="F108" s="17">
        <v>1000</v>
      </c>
      <c r="G108" s="18">
        <v>995</v>
      </c>
      <c r="H108" s="16">
        <v>7000</v>
      </c>
      <c r="I108" s="17">
        <v>5580</v>
      </c>
      <c r="J108" s="18">
        <v>7000</v>
      </c>
      <c r="K108" s="16">
        <v>7000</v>
      </c>
      <c r="L108" s="17">
        <v>5580</v>
      </c>
      <c r="M108" s="18">
        <v>7000</v>
      </c>
      <c r="N108" s="16">
        <v>2400</v>
      </c>
      <c r="O108" s="17">
        <v>2160</v>
      </c>
      <c r="P108" s="18">
        <v>2000</v>
      </c>
      <c r="Q108" s="16">
        <v>600</v>
      </c>
      <c r="R108" s="17">
        <v>1082.5919999999999</v>
      </c>
      <c r="S108" s="18">
        <v>480</v>
      </c>
      <c r="T108" s="16">
        <v>2235</v>
      </c>
      <c r="U108" s="17">
        <v>1788</v>
      </c>
      <c r="V108" s="18">
        <v>1788</v>
      </c>
      <c r="W108" s="16">
        <v>21651.84</v>
      </c>
      <c r="X108" s="17">
        <v>3825</v>
      </c>
      <c r="Y108" s="18">
        <v>4349.7</v>
      </c>
      <c r="Z108" s="16">
        <v>2600</v>
      </c>
      <c r="AA108" s="77"/>
      <c r="AB108" s="78"/>
      <c r="AC108" s="79">
        <f t="shared" si="0"/>
        <v>0</v>
      </c>
      <c r="AD108" s="77"/>
      <c r="AE108" s="78"/>
      <c r="AF108" s="79">
        <f t="shared" si="1"/>
        <v>0</v>
      </c>
      <c r="AG108" s="77"/>
      <c r="AH108" s="78"/>
      <c r="AI108" s="79">
        <f t="shared" si="2"/>
        <v>0</v>
      </c>
    </row>
    <row r="109" spans="1:35" ht="15" thickBot="1" x14ac:dyDescent="0.4">
      <c r="A109" s="19" t="s">
        <v>19</v>
      </c>
      <c r="B109" s="20">
        <v>305</v>
      </c>
      <c r="C109" s="21">
        <v>244.99999999999997</v>
      </c>
      <c r="D109" s="22">
        <v>213.5</v>
      </c>
      <c r="E109" s="20">
        <v>305</v>
      </c>
      <c r="F109" s="21">
        <v>245</v>
      </c>
      <c r="G109" s="22">
        <v>213.5</v>
      </c>
      <c r="H109" s="20">
        <v>500</v>
      </c>
      <c r="I109" s="21">
        <v>435</v>
      </c>
      <c r="J109" s="22">
        <v>326.25</v>
      </c>
      <c r="K109" s="20">
        <v>500</v>
      </c>
      <c r="L109" s="21">
        <v>435</v>
      </c>
      <c r="M109" s="22">
        <v>326.25</v>
      </c>
      <c r="N109" s="20">
        <v>750</v>
      </c>
      <c r="O109" s="21">
        <v>596.71439999999996</v>
      </c>
      <c r="P109" s="22">
        <v>675</v>
      </c>
      <c r="Q109" s="20">
        <v>100</v>
      </c>
      <c r="R109" s="21">
        <v>75</v>
      </c>
      <c r="S109" s="22">
        <v>100</v>
      </c>
      <c r="T109" s="20">
        <v>1</v>
      </c>
      <c r="U109" s="21">
        <v>1</v>
      </c>
      <c r="V109" s="22">
        <v>0.8</v>
      </c>
      <c r="W109" s="20">
        <v>1</v>
      </c>
      <c r="X109" s="21">
        <v>1</v>
      </c>
      <c r="Y109" s="22">
        <v>0.8</v>
      </c>
      <c r="Z109" s="20">
        <v>370.53</v>
      </c>
      <c r="AA109" s="77"/>
      <c r="AB109" s="78"/>
      <c r="AC109" s="79">
        <f t="shared" si="0"/>
        <v>0</v>
      </c>
      <c r="AD109" s="77"/>
      <c r="AE109" s="78"/>
      <c r="AF109" s="79">
        <f t="shared" si="1"/>
        <v>0</v>
      </c>
      <c r="AG109" s="77"/>
      <c r="AH109" s="78"/>
      <c r="AI109" s="79">
        <f t="shared" si="2"/>
        <v>0</v>
      </c>
    </row>
    <row r="110" spans="1:35" x14ac:dyDescent="0.35">
      <c r="A110" s="42" t="s">
        <v>22</v>
      </c>
      <c r="B110" s="16">
        <v>650.26284348864988</v>
      </c>
      <c r="C110" s="17">
        <v>534.27647058823527</v>
      </c>
      <c r="D110" s="18">
        <v>455.86914557226402</v>
      </c>
      <c r="E110" s="16">
        <v>665.0690778755295</v>
      </c>
      <c r="F110" s="17">
        <v>532.77647058823527</v>
      </c>
      <c r="G110" s="18">
        <v>455.04019820384298</v>
      </c>
      <c r="H110" s="16">
        <v>3491.0531400966183</v>
      </c>
      <c r="I110" s="17">
        <v>3335.7345679012342</v>
      </c>
      <c r="J110" s="18">
        <v>2790.8162380952381</v>
      </c>
      <c r="K110" s="16">
        <v>3367.3574879227053</v>
      </c>
      <c r="L110" s="17">
        <v>3364.762345679012</v>
      </c>
      <c r="M110" s="18">
        <v>3040.1614761904762</v>
      </c>
      <c r="N110" s="16">
        <v>1384.2857142857142</v>
      </c>
      <c r="O110" s="17">
        <v>1290</v>
      </c>
      <c r="P110" s="18">
        <v>1137</v>
      </c>
      <c r="Q110" s="16">
        <v>253.61111111111111</v>
      </c>
      <c r="R110" s="17">
        <v>252.66666666666666</v>
      </c>
      <c r="S110" s="18">
        <v>408.48295847750865</v>
      </c>
      <c r="T110" s="16">
        <v>240.96832801240237</v>
      </c>
      <c r="U110" s="17">
        <v>218.21109329233332</v>
      </c>
      <c r="V110" s="18">
        <v>212.74659354530249</v>
      </c>
      <c r="W110" s="16">
        <v>1914.0741376868689</v>
      </c>
      <c r="X110" s="17">
        <v>1827.057089057959</v>
      </c>
      <c r="Y110" s="18">
        <v>1848.1587092368254</v>
      </c>
      <c r="Z110" s="16">
        <v>1171.4285714285713</v>
      </c>
      <c r="AA110" s="77"/>
      <c r="AB110" s="78"/>
      <c r="AC110" s="79">
        <f t="shared" si="0"/>
        <v>0</v>
      </c>
      <c r="AD110" s="77"/>
      <c r="AE110" s="78"/>
      <c r="AF110" s="79">
        <f t="shared" si="1"/>
        <v>0</v>
      </c>
      <c r="AG110" s="77"/>
      <c r="AH110" s="78"/>
      <c r="AI110" s="79">
        <f t="shared" si="2"/>
        <v>0</v>
      </c>
    </row>
    <row r="111" spans="1:35" ht="15" thickBot="1" x14ac:dyDescent="0.4">
      <c r="A111" s="12" t="s">
        <v>17</v>
      </c>
      <c r="B111" s="13">
        <v>21</v>
      </c>
      <c r="C111" s="14">
        <v>15</v>
      </c>
      <c r="D111" s="15">
        <v>19</v>
      </c>
      <c r="E111" s="13">
        <v>22</v>
      </c>
      <c r="F111" s="14">
        <v>15</v>
      </c>
      <c r="G111" s="15">
        <v>19</v>
      </c>
      <c r="H111" s="13">
        <v>23</v>
      </c>
      <c r="I111" s="14">
        <v>18</v>
      </c>
      <c r="J111" s="15">
        <v>21</v>
      </c>
      <c r="K111" s="13">
        <v>23</v>
      </c>
      <c r="L111" s="14">
        <v>18</v>
      </c>
      <c r="M111" s="15">
        <v>21</v>
      </c>
      <c r="N111" s="13">
        <v>7</v>
      </c>
      <c r="O111" s="14">
        <v>5</v>
      </c>
      <c r="P111" s="15">
        <v>7</v>
      </c>
      <c r="Q111" s="13">
        <v>18</v>
      </c>
      <c r="R111" s="14">
        <v>13</v>
      </c>
      <c r="S111" s="15">
        <v>17</v>
      </c>
      <c r="T111" s="13">
        <v>13</v>
      </c>
      <c r="U111" s="14">
        <v>12</v>
      </c>
      <c r="V111" s="15">
        <v>11</v>
      </c>
      <c r="W111" s="13">
        <v>12</v>
      </c>
      <c r="X111" s="14">
        <v>7</v>
      </c>
      <c r="Y111" s="15">
        <v>9</v>
      </c>
      <c r="Z111" s="13">
        <v>7</v>
      </c>
      <c r="AA111" s="80"/>
      <c r="AB111" s="81"/>
      <c r="AC111" s="82">
        <f t="shared" si="0"/>
        <v>0</v>
      </c>
      <c r="AD111" s="80"/>
      <c r="AE111" s="81"/>
      <c r="AF111" s="82">
        <f t="shared" si="1"/>
        <v>0</v>
      </c>
      <c r="AG111" s="80"/>
      <c r="AH111" s="81"/>
      <c r="AI111" s="82">
        <f t="shared" si="2"/>
        <v>0</v>
      </c>
    </row>
    <row r="112" spans="1:35" ht="15" thickBot="1" x14ac:dyDescent="0.4">
      <c r="A112" s="12" t="s">
        <v>18</v>
      </c>
      <c r="B112" s="16">
        <v>1500</v>
      </c>
      <c r="C112" s="17">
        <v>1000</v>
      </c>
      <c r="D112" s="18">
        <v>995</v>
      </c>
      <c r="E112" s="16">
        <v>1500</v>
      </c>
      <c r="F112" s="17">
        <v>1000</v>
      </c>
      <c r="G112" s="18">
        <v>995</v>
      </c>
      <c r="H112" s="16">
        <v>7000</v>
      </c>
      <c r="I112" s="17">
        <v>5580</v>
      </c>
      <c r="J112" s="18">
        <v>7000</v>
      </c>
      <c r="K112" s="16">
        <v>7000</v>
      </c>
      <c r="L112" s="17">
        <v>5580</v>
      </c>
      <c r="M112" s="18">
        <v>7000</v>
      </c>
      <c r="N112" s="16">
        <v>2400</v>
      </c>
      <c r="O112" s="17">
        <v>2160</v>
      </c>
      <c r="P112" s="18">
        <v>2000</v>
      </c>
      <c r="Q112" s="16">
        <v>600</v>
      </c>
      <c r="R112" s="17">
        <v>600</v>
      </c>
      <c r="S112" s="18">
        <v>3360</v>
      </c>
      <c r="T112" s="16">
        <v>2235</v>
      </c>
      <c r="U112" s="17">
        <v>1788</v>
      </c>
      <c r="V112" s="18">
        <v>1788</v>
      </c>
      <c r="W112" s="16">
        <v>4800</v>
      </c>
      <c r="X112" s="17">
        <v>3825</v>
      </c>
      <c r="Y112" s="18">
        <v>4800</v>
      </c>
      <c r="Z112" s="16">
        <v>2400</v>
      </c>
      <c r="AA112" s="72"/>
      <c r="AB112" s="72"/>
      <c r="AC112" s="73"/>
      <c r="AD112" s="72"/>
      <c r="AE112" s="72"/>
      <c r="AF112" s="73"/>
      <c r="AG112" s="72"/>
      <c r="AH112" s="72"/>
      <c r="AI112" s="73"/>
    </row>
    <row r="113" spans="1:35" ht="15" thickBot="1" x14ac:dyDescent="0.4">
      <c r="A113" s="12" t="s">
        <v>19</v>
      </c>
      <c r="B113" s="43">
        <v>300</v>
      </c>
      <c r="C113" s="44">
        <v>210</v>
      </c>
      <c r="D113" s="45">
        <v>210</v>
      </c>
      <c r="E113" s="43">
        <v>300</v>
      </c>
      <c r="F113" s="44">
        <v>210</v>
      </c>
      <c r="G113" s="45">
        <v>210</v>
      </c>
      <c r="H113" s="43">
        <v>500</v>
      </c>
      <c r="I113" s="44">
        <v>435</v>
      </c>
      <c r="J113" s="45">
        <v>326.25</v>
      </c>
      <c r="K113" s="43">
        <v>500</v>
      </c>
      <c r="L113" s="44">
        <v>435</v>
      </c>
      <c r="M113" s="45">
        <v>326.25</v>
      </c>
      <c r="N113" s="43">
        <v>750</v>
      </c>
      <c r="O113" s="44">
        <v>750</v>
      </c>
      <c r="P113" s="45">
        <v>675</v>
      </c>
      <c r="Q113" s="43">
        <v>30</v>
      </c>
      <c r="R113" s="44">
        <v>75</v>
      </c>
      <c r="S113" s="45">
        <v>100</v>
      </c>
      <c r="T113" s="43">
        <v>1</v>
      </c>
      <c r="U113" s="44">
        <v>1</v>
      </c>
      <c r="V113" s="45">
        <v>0.8</v>
      </c>
      <c r="W113" s="43">
        <v>1</v>
      </c>
      <c r="X113" s="44">
        <v>1</v>
      </c>
      <c r="Y113" s="45">
        <v>0.8</v>
      </c>
      <c r="Z113" s="43">
        <v>550</v>
      </c>
      <c r="AA113" s="74"/>
      <c r="AB113" s="75"/>
      <c r="AC113" s="76">
        <f t="shared" ref="AC113:AC119" si="3">AA113*(1+$M$99)</f>
        <v>0</v>
      </c>
      <c r="AD113" s="74"/>
      <c r="AE113" s="75"/>
      <c r="AF113" s="76">
        <f t="shared" ref="AF113:AF119" si="4">AD113*(1+$M$99)</f>
        <v>0</v>
      </c>
      <c r="AG113" s="74"/>
      <c r="AH113" s="75"/>
      <c r="AI113" s="76">
        <f t="shared" ref="AI113:AI119" si="5">AG113*(1+$M$99)</f>
        <v>0</v>
      </c>
    </row>
    <row r="114" spans="1:35" ht="15" thickBot="1" x14ac:dyDescent="0.4">
      <c r="A114" s="46" t="s">
        <v>72</v>
      </c>
      <c r="B114" s="2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8"/>
      <c r="T114" s="7"/>
      <c r="U114" s="7"/>
      <c r="V114" s="8"/>
      <c r="W114" s="7"/>
      <c r="X114" s="7"/>
      <c r="Y114" s="8"/>
      <c r="Z114" s="8"/>
      <c r="AA114" s="77"/>
      <c r="AB114" s="78"/>
      <c r="AC114" s="79">
        <f t="shared" si="3"/>
        <v>0</v>
      </c>
      <c r="AD114" s="77"/>
      <c r="AE114" s="78"/>
      <c r="AF114" s="79">
        <f t="shared" si="4"/>
        <v>0</v>
      </c>
      <c r="AG114" s="77"/>
      <c r="AH114" s="78"/>
      <c r="AI114" s="79">
        <f t="shared" si="5"/>
        <v>0</v>
      </c>
    </row>
    <row r="115" spans="1:35" x14ac:dyDescent="0.35">
      <c r="A115" s="25" t="s">
        <v>73</v>
      </c>
      <c r="B115" s="16">
        <v>726.71632017495892</v>
      </c>
      <c r="C115" s="17">
        <v>640.38255747800588</v>
      </c>
      <c r="D115" s="18">
        <v>545.05054686455026</v>
      </c>
      <c r="E115" s="16">
        <v>733.35018516949151</v>
      </c>
      <c r="F115" s="17">
        <v>632.8568443548387</v>
      </c>
      <c r="G115" s="18">
        <v>544.93506538306883</v>
      </c>
      <c r="H115" s="16">
        <v>4194.1198999999997</v>
      </c>
      <c r="I115" s="17">
        <v>3781.0110999999988</v>
      </c>
      <c r="J115" s="18">
        <v>3195.9477562962961</v>
      </c>
      <c r="K115" s="16">
        <v>4067.6454000000003</v>
      </c>
      <c r="L115" s="17">
        <v>3765.4567307692296</v>
      </c>
      <c r="M115" s="18">
        <v>3652.8292392857143</v>
      </c>
      <c r="N115" s="16">
        <v>1951.4584</v>
      </c>
      <c r="O115" s="17">
        <v>1759.8836131974399</v>
      </c>
      <c r="P115" s="18">
        <v>1543.3352436363637</v>
      </c>
      <c r="Q115" s="16">
        <v>241.26158947368421</v>
      </c>
      <c r="R115" s="17">
        <v>236.61766666666665</v>
      </c>
      <c r="S115" s="18">
        <v>213.21618761111114</v>
      </c>
      <c r="T115" s="16">
        <v>222.7661969758</v>
      </c>
      <c r="U115" s="17">
        <v>200.77003686242887</v>
      </c>
      <c r="V115" s="18">
        <v>186.19313460926574</v>
      </c>
      <c r="W115" s="16">
        <v>2078.5871884656062</v>
      </c>
      <c r="X115" s="17">
        <v>1967.7654552019262</v>
      </c>
      <c r="Y115" s="18">
        <v>1640.0392613053637</v>
      </c>
      <c r="Z115" s="16">
        <v>1259.6758879440281</v>
      </c>
      <c r="AA115" s="77"/>
      <c r="AB115" s="78"/>
      <c r="AC115" s="79">
        <f t="shared" si="3"/>
        <v>0</v>
      </c>
      <c r="AD115" s="77"/>
      <c r="AE115" s="78"/>
      <c r="AF115" s="79">
        <f t="shared" si="4"/>
        <v>0</v>
      </c>
      <c r="AG115" s="77"/>
      <c r="AH115" s="78"/>
      <c r="AI115" s="79">
        <f t="shared" si="5"/>
        <v>0</v>
      </c>
    </row>
    <row r="116" spans="1:35" x14ac:dyDescent="0.35">
      <c r="A116" s="38" t="s">
        <v>17</v>
      </c>
      <c r="B116" s="47">
        <v>31</v>
      </c>
      <c r="C116" s="48">
        <v>22</v>
      </c>
      <c r="D116" s="49">
        <v>27</v>
      </c>
      <c r="E116" s="47">
        <v>32</v>
      </c>
      <c r="F116" s="48">
        <v>24</v>
      </c>
      <c r="G116" s="49">
        <v>27</v>
      </c>
      <c r="H116" s="47">
        <v>32</v>
      </c>
      <c r="I116" s="48">
        <v>26</v>
      </c>
      <c r="J116" s="49">
        <v>27</v>
      </c>
      <c r="K116" s="47">
        <v>32</v>
      </c>
      <c r="L116" s="48">
        <v>26</v>
      </c>
      <c r="M116" s="49">
        <v>28</v>
      </c>
      <c r="N116" s="47">
        <v>14</v>
      </c>
      <c r="O116" s="48">
        <v>10</v>
      </c>
      <c r="P116" s="49">
        <v>11</v>
      </c>
      <c r="Q116" s="47">
        <v>19</v>
      </c>
      <c r="R116" s="48">
        <v>12</v>
      </c>
      <c r="S116" s="49">
        <v>18</v>
      </c>
      <c r="T116" s="47">
        <v>15</v>
      </c>
      <c r="U116" s="48">
        <v>14</v>
      </c>
      <c r="V116" s="49">
        <v>14</v>
      </c>
      <c r="W116" s="47">
        <v>12</v>
      </c>
      <c r="X116" s="48">
        <v>9</v>
      </c>
      <c r="Y116" s="49">
        <v>11</v>
      </c>
      <c r="Z116" s="47">
        <v>15</v>
      </c>
      <c r="AA116" s="77"/>
      <c r="AB116" s="78"/>
      <c r="AC116" s="79">
        <f t="shared" si="3"/>
        <v>0</v>
      </c>
      <c r="AD116" s="77"/>
      <c r="AE116" s="78"/>
      <c r="AF116" s="79">
        <f t="shared" si="4"/>
        <v>0</v>
      </c>
      <c r="AG116" s="77"/>
      <c r="AH116" s="78"/>
      <c r="AI116" s="79">
        <f t="shared" si="5"/>
        <v>0</v>
      </c>
    </row>
    <row r="117" spans="1:35" x14ac:dyDescent="0.35">
      <c r="A117" s="38" t="s">
        <v>18</v>
      </c>
      <c r="B117" s="50">
        <v>1178.76</v>
      </c>
      <c r="C117" s="51">
        <v>1000</v>
      </c>
      <c r="D117" s="52">
        <v>995</v>
      </c>
      <c r="E117" s="50">
        <v>1178.76</v>
      </c>
      <c r="F117" s="51">
        <v>1000</v>
      </c>
      <c r="G117" s="52">
        <v>995</v>
      </c>
      <c r="H117" s="50">
        <v>7750</v>
      </c>
      <c r="I117" s="51">
        <v>7500</v>
      </c>
      <c r="J117" s="52">
        <v>7000</v>
      </c>
      <c r="K117" s="50">
        <v>7750</v>
      </c>
      <c r="L117" s="51">
        <v>7500</v>
      </c>
      <c r="M117" s="52">
        <v>7750</v>
      </c>
      <c r="N117" s="50">
        <v>6839.2895999999992</v>
      </c>
      <c r="O117" s="51">
        <v>4509.0671999999995</v>
      </c>
      <c r="P117" s="52">
        <v>3419.6447999999996</v>
      </c>
      <c r="Q117" s="50">
        <v>558.3599999999999</v>
      </c>
      <c r="R117" s="51">
        <v>558.3599999999999</v>
      </c>
      <c r="S117" s="52">
        <v>446.68799999999999</v>
      </c>
      <c r="T117" s="50">
        <v>2235</v>
      </c>
      <c r="U117" s="51">
        <v>1788</v>
      </c>
      <c r="V117" s="52">
        <v>1788</v>
      </c>
      <c r="W117" s="50">
        <v>7500</v>
      </c>
      <c r="X117" s="51">
        <v>6375</v>
      </c>
      <c r="Y117" s="52">
        <v>6000</v>
      </c>
      <c r="Z117" s="50">
        <v>2279.3496</v>
      </c>
      <c r="AA117" s="77"/>
      <c r="AB117" s="78"/>
      <c r="AC117" s="79">
        <f t="shared" si="3"/>
        <v>0</v>
      </c>
      <c r="AD117" s="77"/>
      <c r="AE117" s="78"/>
      <c r="AF117" s="79">
        <f t="shared" si="4"/>
        <v>0</v>
      </c>
      <c r="AG117" s="77"/>
      <c r="AH117" s="78"/>
      <c r="AI117" s="79">
        <f t="shared" si="5"/>
        <v>0</v>
      </c>
    </row>
    <row r="118" spans="1:35" ht="15" thickBot="1" x14ac:dyDescent="0.4">
      <c r="A118" s="39" t="s">
        <v>19</v>
      </c>
      <c r="B118" s="53">
        <v>375</v>
      </c>
      <c r="C118" s="54">
        <v>347.42399999999998</v>
      </c>
      <c r="D118" s="55">
        <v>300</v>
      </c>
      <c r="E118" s="53">
        <v>375</v>
      </c>
      <c r="F118" s="54">
        <v>347.42399999999998</v>
      </c>
      <c r="G118" s="55">
        <v>300</v>
      </c>
      <c r="H118" s="53">
        <v>700</v>
      </c>
      <c r="I118" s="54">
        <v>620.01</v>
      </c>
      <c r="J118" s="55">
        <v>465.00749999999999</v>
      </c>
      <c r="K118" s="53">
        <v>700</v>
      </c>
      <c r="L118" s="54">
        <v>620.01</v>
      </c>
      <c r="M118" s="55">
        <v>465.00749999999999</v>
      </c>
      <c r="N118" s="53">
        <v>750</v>
      </c>
      <c r="O118" s="54">
        <v>750</v>
      </c>
      <c r="P118" s="55">
        <v>675</v>
      </c>
      <c r="Q118" s="53">
        <v>53.095000000000006</v>
      </c>
      <c r="R118" s="54">
        <v>75</v>
      </c>
      <c r="S118" s="55">
        <v>100</v>
      </c>
      <c r="T118" s="53">
        <v>1</v>
      </c>
      <c r="U118" s="54">
        <v>1</v>
      </c>
      <c r="V118" s="55">
        <v>0.8</v>
      </c>
      <c r="W118" s="53">
        <v>1</v>
      </c>
      <c r="X118" s="54">
        <v>1</v>
      </c>
      <c r="Y118" s="55">
        <v>0.8</v>
      </c>
      <c r="Z118" s="53">
        <v>654.54871916042293</v>
      </c>
      <c r="AA118" s="77"/>
      <c r="AB118" s="78"/>
      <c r="AC118" s="79">
        <f t="shared" si="3"/>
        <v>0</v>
      </c>
      <c r="AD118" s="77"/>
      <c r="AE118" s="78"/>
      <c r="AF118" s="79">
        <f t="shared" si="4"/>
        <v>0</v>
      </c>
      <c r="AG118" s="77"/>
      <c r="AH118" s="78"/>
      <c r="AI118" s="79">
        <f t="shared" si="5"/>
        <v>0</v>
      </c>
    </row>
    <row r="119" spans="1:35" ht="15" thickBot="1" x14ac:dyDescent="0.4">
      <c r="A119" s="56" t="s">
        <v>74</v>
      </c>
      <c r="B119" s="9">
        <v>760.59039612903223</v>
      </c>
      <c r="C119" s="10">
        <v>648.90580586956526</v>
      </c>
      <c r="D119" s="11">
        <v>548.6999556044467</v>
      </c>
      <c r="E119" s="9">
        <v>767.53909302809575</v>
      </c>
      <c r="F119" s="10">
        <v>647.92754500000001</v>
      </c>
      <c r="G119" s="11">
        <v>549.21785190074297</v>
      </c>
      <c r="H119" s="9">
        <v>4185.2804025089608</v>
      </c>
      <c r="I119" s="10">
        <v>3661.295587605412</v>
      </c>
      <c r="J119" s="11">
        <v>3117.4307437037037</v>
      </c>
      <c r="K119" s="9">
        <v>4076.2470799283155</v>
      </c>
      <c r="L119" s="10">
        <v>3661.9514260669512</v>
      </c>
      <c r="M119" s="11">
        <v>3626.9603351851856</v>
      </c>
      <c r="N119" s="9">
        <v>1589.2836666666669</v>
      </c>
      <c r="O119" s="10">
        <v>1423.7627555555555</v>
      </c>
      <c r="P119" s="11">
        <v>1342.5592080000001</v>
      </c>
      <c r="Q119" s="9">
        <v>270.59650555555555</v>
      </c>
      <c r="R119" s="10">
        <v>250.68795833333331</v>
      </c>
      <c r="S119" s="11">
        <v>228.57181694444444</v>
      </c>
      <c r="T119" s="9">
        <v>224.42420573691999</v>
      </c>
      <c r="U119" s="10">
        <v>201.95253736122831</v>
      </c>
      <c r="V119" s="11">
        <v>187.53692823771564</v>
      </c>
      <c r="W119" s="9">
        <v>2122.5603759533333</v>
      </c>
      <c r="X119" s="10">
        <v>1912.0751655443751</v>
      </c>
      <c r="Y119" s="11">
        <v>1660.6290791848865</v>
      </c>
      <c r="Z119" s="9">
        <v>1317.2197333333334</v>
      </c>
      <c r="AA119" s="83"/>
      <c r="AB119" s="84"/>
      <c r="AC119" s="82">
        <f t="shared" si="3"/>
        <v>0</v>
      </c>
      <c r="AD119" s="83"/>
      <c r="AE119" s="84"/>
      <c r="AF119" s="82">
        <f t="shared" si="4"/>
        <v>0</v>
      </c>
      <c r="AG119" s="83"/>
      <c r="AH119" s="84"/>
      <c r="AI119" s="82">
        <f t="shared" si="5"/>
        <v>0</v>
      </c>
    </row>
    <row r="120" spans="1:35" x14ac:dyDescent="0.35">
      <c r="A120" s="38" t="s">
        <v>17</v>
      </c>
      <c r="B120" s="47">
        <v>30</v>
      </c>
      <c r="C120" s="48">
        <v>23</v>
      </c>
      <c r="D120" s="49">
        <v>27</v>
      </c>
      <c r="E120" s="47">
        <v>31</v>
      </c>
      <c r="F120" s="48">
        <v>23</v>
      </c>
      <c r="G120" s="49">
        <v>27</v>
      </c>
      <c r="H120" s="47">
        <v>31</v>
      </c>
      <c r="I120" s="48">
        <v>26</v>
      </c>
      <c r="J120" s="49">
        <v>27</v>
      </c>
      <c r="K120" s="47">
        <v>31</v>
      </c>
      <c r="L120" s="48">
        <v>26</v>
      </c>
      <c r="M120" s="49">
        <v>27</v>
      </c>
      <c r="N120" s="47">
        <v>12</v>
      </c>
      <c r="O120" s="48">
        <v>9</v>
      </c>
      <c r="P120" s="49">
        <v>10</v>
      </c>
      <c r="Q120" s="47">
        <v>18</v>
      </c>
      <c r="R120" s="48">
        <v>12</v>
      </c>
      <c r="S120" s="49">
        <v>18</v>
      </c>
      <c r="T120" s="47">
        <v>15</v>
      </c>
      <c r="U120" s="48">
        <v>14</v>
      </c>
      <c r="V120" s="49">
        <v>13</v>
      </c>
      <c r="W120" s="47">
        <v>12</v>
      </c>
      <c r="X120" s="48">
        <v>8</v>
      </c>
      <c r="Y120" s="49">
        <v>11</v>
      </c>
      <c r="Z120" s="47">
        <v>12</v>
      </c>
    </row>
    <row r="121" spans="1:35" x14ac:dyDescent="0.35">
      <c r="A121" s="38" t="s">
        <v>18</v>
      </c>
      <c r="B121" s="50">
        <v>1168.0900000000001</v>
      </c>
      <c r="C121" s="51">
        <v>1000</v>
      </c>
      <c r="D121" s="52">
        <v>995</v>
      </c>
      <c r="E121" s="50">
        <v>1168.0900000000001</v>
      </c>
      <c r="F121" s="51">
        <v>1000</v>
      </c>
      <c r="G121" s="52">
        <v>995</v>
      </c>
      <c r="H121" s="50">
        <v>7750</v>
      </c>
      <c r="I121" s="51">
        <v>7500</v>
      </c>
      <c r="J121" s="52">
        <v>7000</v>
      </c>
      <c r="K121" s="50">
        <v>7750</v>
      </c>
      <c r="L121" s="51">
        <v>7500</v>
      </c>
      <c r="M121" s="52">
        <v>7750</v>
      </c>
      <c r="N121" s="50">
        <v>2400</v>
      </c>
      <c r="O121" s="51">
        <v>2240</v>
      </c>
      <c r="P121" s="52">
        <v>2000</v>
      </c>
      <c r="Q121" s="50">
        <v>637.14</v>
      </c>
      <c r="R121" s="51">
        <v>637.14</v>
      </c>
      <c r="S121" s="52">
        <v>509.71200000000005</v>
      </c>
      <c r="T121" s="50">
        <v>2235</v>
      </c>
      <c r="U121" s="51">
        <v>1788</v>
      </c>
      <c r="V121" s="52">
        <v>1788</v>
      </c>
      <c r="W121" s="50">
        <v>7500</v>
      </c>
      <c r="X121" s="51">
        <v>6375</v>
      </c>
      <c r="Y121" s="52">
        <v>6000</v>
      </c>
      <c r="Z121" s="50">
        <v>2400</v>
      </c>
    </row>
    <row r="122" spans="1:35" ht="15" thickBot="1" x14ac:dyDescent="0.4">
      <c r="A122" s="39" t="s">
        <v>19</v>
      </c>
      <c r="B122" s="53">
        <v>473.60740000000004</v>
      </c>
      <c r="C122" s="54">
        <v>352.55080000000004</v>
      </c>
      <c r="D122" s="55">
        <v>262.28930000000003</v>
      </c>
      <c r="E122" s="53">
        <v>473.60740000000004</v>
      </c>
      <c r="F122" s="54">
        <v>352.55080000000004</v>
      </c>
      <c r="G122" s="55">
        <v>262.28930000000003</v>
      </c>
      <c r="H122" s="53">
        <v>700</v>
      </c>
      <c r="I122" s="54">
        <v>620.01</v>
      </c>
      <c r="J122" s="55">
        <v>465.00749999999999</v>
      </c>
      <c r="K122" s="53">
        <v>700</v>
      </c>
      <c r="L122" s="54">
        <v>620.01</v>
      </c>
      <c r="M122" s="55">
        <v>465.00749999999999</v>
      </c>
      <c r="N122" s="53">
        <v>750</v>
      </c>
      <c r="O122" s="54">
        <v>750</v>
      </c>
      <c r="P122" s="55">
        <v>675</v>
      </c>
      <c r="Q122" s="53">
        <v>100</v>
      </c>
      <c r="R122" s="54">
        <v>75</v>
      </c>
      <c r="S122" s="55">
        <v>100</v>
      </c>
      <c r="T122" s="53">
        <v>1</v>
      </c>
      <c r="U122" s="54">
        <v>1</v>
      </c>
      <c r="V122" s="55">
        <v>0.8</v>
      </c>
      <c r="W122" s="53">
        <v>1</v>
      </c>
      <c r="X122" s="54">
        <v>1</v>
      </c>
      <c r="Y122" s="55">
        <v>0.8</v>
      </c>
      <c r="Z122" s="53">
        <v>700</v>
      </c>
    </row>
    <row r="123" spans="1:35" x14ac:dyDescent="0.35">
      <c r="A123" s="56" t="s">
        <v>75</v>
      </c>
      <c r="B123" s="9">
        <v>766.82308148148149</v>
      </c>
      <c r="C123" s="10">
        <v>669.39743333333331</v>
      </c>
      <c r="D123" s="11">
        <v>567.96239166666669</v>
      </c>
      <c r="E123" s="9">
        <v>774.29368571428574</v>
      </c>
      <c r="F123" s="10">
        <v>672.0384590909091</v>
      </c>
      <c r="G123" s="11">
        <v>568.54502500000001</v>
      </c>
      <c r="H123" s="9">
        <v>4268.5411333333332</v>
      </c>
      <c r="I123" s="10">
        <v>3813.9370782608689</v>
      </c>
      <c r="J123" s="11">
        <v>3255.4488278260865</v>
      </c>
      <c r="K123" s="9">
        <v>4143.3547259259258</v>
      </c>
      <c r="L123" s="10">
        <v>3814.6784608695648</v>
      </c>
      <c r="M123" s="11">
        <v>3737.6884173913049</v>
      </c>
      <c r="N123" s="9">
        <v>1576.5142666666663</v>
      </c>
      <c r="O123" s="10">
        <v>1458.6457784817512</v>
      </c>
      <c r="P123" s="11">
        <v>1375.8784177777777</v>
      </c>
      <c r="Q123" s="9">
        <v>274.05321176470585</v>
      </c>
      <c r="R123" s="10">
        <v>261.22027272727269</v>
      </c>
      <c r="S123" s="11">
        <v>235.50273999999999</v>
      </c>
      <c r="T123" s="9">
        <v>253.09235510033133</v>
      </c>
      <c r="U123" s="10">
        <v>229.10162623575414</v>
      </c>
      <c r="V123" s="11">
        <v>200.18527356010455</v>
      </c>
      <c r="W123" s="9">
        <v>2122.2867605486158</v>
      </c>
      <c r="X123" s="10">
        <v>1911.9109963015444</v>
      </c>
      <c r="Y123" s="11">
        <v>1647.99728246628</v>
      </c>
      <c r="Z123" s="9">
        <v>1246.186753369459</v>
      </c>
    </row>
    <row r="124" spans="1:35" x14ac:dyDescent="0.35">
      <c r="A124" s="38" t="s">
        <v>17</v>
      </c>
      <c r="B124" s="47">
        <v>27</v>
      </c>
      <c r="C124" s="48">
        <v>21</v>
      </c>
      <c r="D124" s="49">
        <v>24</v>
      </c>
      <c r="E124" s="47">
        <v>28</v>
      </c>
      <c r="F124" s="48">
        <v>22</v>
      </c>
      <c r="G124" s="49">
        <v>24</v>
      </c>
      <c r="H124" s="47">
        <v>27</v>
      </c>
      <c r="I124" s="48">
        <v>23</v>
      </c>
      <c r="J124" s="49">
        <v>23</v>
      </c>
      <c r="K124" s="47">
        <v>27</v>
      </c>
      <c r="L124" s="48">
        <v>23</v>
      </c>
      <c r="M124" s="49">
        <v>23</v>
      </c>
      <c r="N124" s="47">
        <v>12</v>
      </c>
      <c r="O124" s="48">
        <v>8</v>
      </c>
      <c r="P124" s="49">
        <v>9</v>
      </c>
      <c r="Q124" s="47">
        <v>17</v>
      </c>
      <c r="R124" s="48">
        <v>11</v>
      </c>
      <c r="S124" s="49">
        <v>17</v>
      </c>
      <c r="T124" s="47">
        <v>13</v>
      </c>
      <c r="U124" s="48">
        <v>12</v>
      </c>
      <c r="V124" s="49">
        <v>12</v>
      </c>
      <c r="W124" s="47">
        <v>12</v>
      </c>
      <c r="X124" s="48">
        <v>8</v>
      </c>
      <c r="Y124" s="49">
        <v>10</v>
      </c>
      <c r="Z124" s="47">
        <v>13</v>
      </c>
    </row>
    <row r="125" spans="1:35" x14ac:dyDescent="0.35">
      <c r="A125" s="38" t="s">
        <v>18</v>
      </c>
      <c r="B125" s="50">
        <v>1178.76</v>
      </c>
      <c r="C125" s="51">
        <v>1000</v>
      </c>
      <c r="D125" s="52">
        <v>995</v>
      </c>
      <c r="E125" s="50">
        <v>1178.76</v>
      </c>
      <c r="F125" s="51">
        <v>1000</v>
      </c>
      <c r="G125" s="52">
        <v>995</v>
      </c>
      <c r="H125" s="50">
        <v>7750</v>
      </c>
      <c r="I125" s="51">
        <v>7500</v>
      </c>
      <c r="J125" s="52">
        <v>7000</v>
      </c>
      <c r="K125" s="50">
        <v>7750</v>
      </c>
      <c r="L125" s="51">
        <v>7500</v>
      </c>
      <c r="M125" s="52">
        <v>7750</v>
      </c>
      <c r="N125" s="50">
        <v>2400</v>
      </c>
      <c r="O125" s="51">
        <v>2240</v>
      </c>
      <c r="P125" s="52">
        <v>2000</v>
      </c>
      <c r="Q125" s="50">
        <v>637.14</v>
      </c>
      <c r="R125" s="51">
        <v>637.14</v>
      </c>
      <c r="S125" s="52">
        <v>509.71200000000005</v>
      </c>
      <c r="T125" s="50">
        <v>2235</v>
      </c>
      <c r="U125" s="51">
        <v>1788</v>
      </c>
      <c r="V125" s="52">
        <v>1788</v>
      </c>
      <c r="W125" s="50">
        <v>7500</v>
      </c>
      <c r="X125" s="51">
        <v>6375</v>
      </c>
      <c r="Y125" s="52">
        <v>6000</v>
      </c>
      <c r="Z125" s="50">
        <v>2400</v>
      </c>
    </row>
    <row r="126" spans="1:35" ht="15" thickBot="1" x14ac:dyDescent="0.4">
      <c r="A126" s="39" t="s">
        <v>19</v>
      </c>
      <c r="B126" s="53">
        <v>512.75400000000002</v>
      </c>
      <c r="C126" s="54">
        <v>352.55080000000004</v>
      </c>
      <c r="D126" s="55">
        <v>340</v>
      </c>
      <c r="E126" s="53">
        <v>512.75400000000002</v>
      </c>
      <c r="F126" s="54">
        <v>352.55080000000004</v>
      </c>
      <c r="G126" s="55">
        <v>340</v>
      </c>
      <c r="H126" s="53">
        <v>700</v>
      </c>
      <c r="I126" s="54">
        <v>700</v>
      </c>
      <c r="J126" s="55">
        <v>580</v>
      </c>
      <c r="K126" s="53">
        <v>700</v>
      </c>
      <c r="L126" s="54">
        <v>700</v>
      </c>
      <c r="M126" s="55">
        <v>675</v>
      </c>
      <c r="N126" s="53">
        <v>750</v>
      </c>
      <c r="O126" s="54">
        <v>750</v>
      </c>
      <c r="P126" s="55">
        <v>675</v>
      </c>
      <c r="Q126" s="53">
        <v>100</v>
      </c>
      <c r="R126" s="54">
        <v>75</v>
      </c>
      <c r="S126" s="55">
        <v>100</v>
      </c>
      <c r="T126" s="53">
        <v>1</v>
      </c>
      <c r="U126" s="54">
        <v>1</v>
      </c>
      <c r="V126" s="55">
        <v>0</v>
      </c>
      <c r="W126" s="53">
        <v>1</v>
      </c>
      <c r="X126" s="54">
        <v>1</v>
      </c>
      <c r="Y126" s="55">
        <v>0.8</v>
      </c>
      <c r="Z126" s="53">
        <v>700</v>
      </c>
    </row>
    <row r="127" spans="1:35" x14ac:dyDescent="0.35">
      <c r="A127" s="56" t="s">
        <v>76</v>
      </c>
      <c r="B127" s="9">
        <v>713.40407655279512</v>
      </c>
      <c r="C127" s="10">
        <v>596.92235909090925</v>
      </c>
      <c r="D127" s="11">
        <v>517.86127213891086</v>
      </c>
      <c r="E127" s="9">
        <v>722.45910839580233</v>
      </c>
      <c r="F127" s="10">
        <v>595.899631818182</v>
      </c>
      <c r="G127" s="11">
        <v>518.42060013891091</v>
      </c>
      <c r="H127" s="9">
        <v>3869.4051728448276</v>
      </c>
      <c r="I127" s="10">
        <v>3588.8622577499996</v>
      </c>
      <c r="J127" s="11">
        <v>2999.5834658333333</v>
      </c>
      <c r="K127" s="9">
        <v>3752.852310775862</v>
      </c>
      <c r="L127" s="10">
        <v>3589.5727494166672</v>
      </c>
      <c r="M127" s="11">
        <v>3303.0673770833332</v>
      </c>
      <c r="N127" s="9">
        <v>1482.4180333333334</v>
      </c>
      <c r="O127" s="10">
        <v>1350.4009555555556</v>
      </c>
      <c r="P127" s="11">
        <v>1301.7088266666667</v>
      </c>
      <c r="Q127" s="9">
        <v>253.88089999999997</v>
      </c>
      <c r="R127" s="10">
        <v>232.85359285714284</v>
      </c>
      <c r="S127" s="11">
        <v>218.12903222222224</v>
      </c>
      <c r="T127" s="9">
        <v>231.16780106348574</v>
      </c>
      <c r="U127" s="10">
        <v>209.91224918863938</v>
      </c>
      <c r="V127" s="11">
        <v>197.98685248507738</v>
      </c>
      <c r="W127" s="9">
        <v>1997.5603759533333</v>
      </c>
      <c r="X127" s="10">
        <v>1657.0161324355001</v>
      </c>
      <c r="Y127" s="11">
        <v>1751.2917871033751</v>
      </c>
      <c r="Z127" s="9">
        <v>1137.1826428571428</v>
      </c>
    </row>
    <row r="128" spans="1:35" x14ac:dyDescent="0.35">
      <c r="A128" s="38" t="s">
        <v>17</v>
      </c>
      <c r="B128" s="47">
        <v>28</v>
      </c>
      <c r="C128" s="48">
        <v>22</v>
      </c>
      <c r="D128" s="49">
        <v>25</v>
      </c>
      <c r="E128" s="47">
        <v>29</v>
      </c>
      <c r="F128" s="48">
        <v>22</v>
      </c>
      <c r="G128" s="49">
        <v>25</v>
      </c>
      <c r="H128" s="47">
        <v>29</v>
      </c>
      <c r="I128" s="48">
        <v>24</v>
      </c>
      <c r="J128" s="49">
        <v>24</v>
      </c>
      <c r="K128" s="47">
        <v>29</v>
      </c>
      <c r="L128" s="48">
        <v>24</v>
      </c>
      <c r="M128" s="49">
        <v>24</v>
      </c>
      <c r="N128" s="47">
        <v>12</v>
      </c>
      <c r="O128" s="48">
        <v>9</v>
      </c>
      <c r="P128" s="49">
        <v>9</v>
      </c>
      <c r="Q128" s="47">
        <v>19</v>
      </c>
      <c r="R128" s="48">
        <v>14</v>
      </c>
      <c r="S128" s="49">
        <v>18</v>
      </c>
      <c r="T128" s="47">
        <v>14</v>
      </c>
      <c r="U128" s="48">
        <v>13</v>
      </c>
      <c r="V128" s="49">
        <v>12</v>
      </c>
      <c r="W128" s="47">
        <v>12</v>
      </c>
      <c r="X128" s="48">
        <v>10</v>
      </c>
      <c r="Y128" s="49">
        <v>10</v>
      </c>
      <c r="Z128" s="47">
        <v>14</v>
      </c>
    </row>
    <row r="129" spans="1:26" x14ac:dyDescent="0.35">
      <c r="A129" s="38" t="s">
        <v>18</v>
      </c>
      <c r="B129" s="50">
        <v>1168.0900000000001</v>
      </c>
      <c r="C129" s="51">
        <v>1000</v>
      </c>
      <c r="D129" s="52">
        <v>995</v>
      </c>
      <c r="E129" s="50">
        <v>1168.0900000000001</v>
      </c>
      <c r="F129" s="51">
        <v>1000</v>
      </c>
      <c r="G129" s="52">
        <v>995</v>
      </c>
      <c r="H129" s="50">
        <v>7750</v>
      </c>
      <c r="I129" s="51">
        <v>7500</v>
      </c>
      <c r="J129" s="52">
        <v>7000</v>
      </c>
      <c r="K129" s="50">
        <v>7750</v>
      </c>
      <c r="L129" s="51">
        <v>7500</v>
      </c>
      <c r="M129" s="52">
        <v>7750</v>
      </c>
      <c r="N129" s="50">
        <v>2400</v>
      </c>
      <c r="O129" s="51">
        <v>2160</v>
      </c>
      <c r="P129" s="52">
        <v>2000</v>
      </c>
      <c r="Q129" s="50">
        <v>530.95000000000005</v>
      </c>
      <c r="R129" s="51">
        <v>530.95000000000005</v>
      </c>
      <c r="S129" s="52">
        <v>424.76000000000005</v>
      </c>
      <c r="T129" s="50">
        <v>2235</v>
      </c>
      <c r="U129" s="51">
        <v>1788</v>
      </c>
      <c r="V129" s="52">
        <v>1788</v>
      </c>
      <c r="W129" s="50">
        <v>6000</v>
      </c>
      <c r="X129" s="51">
        <v>5100</v>
      </c>
      <c r="Y129" s="52">
        <v>4800</v>
      </c>
      <c r="Z129" s="50">
        <v>2400</v>
      </c>
    </row>
    <row r="130" spans="1:26" ht="15" thickBot="1" x14ac:dyDescent="0.4">
      <c r="A130" s="39" t="s">
        <v>19</v>
      </c>
      <c r="B130" s="53">
        <v>365.29360000000003</v>
      </c>
      <c r="C130" s="54">
        <v>204.75</v>
      </c>
      <c r="D130" s="55">
        <v>153.5625</v>
      </c>
      <c r="E130" s="53">
        <v>365.29360000000003</v>
      </c>
      <c r="F130" s="54">
        <v>204.75</v>
      </c>
      <c r="G130" s="55">
        <v>153.5625</v>
      </c>
      <c r="H130" s="53">
        <v>585</v>
      </c>
      <c r="I130" s="54">
        <v>204.75</v>
      </c>
      <c r="J130" s="55">
        <v>153.5625</v>
      </c>
      <c r="K130" s="53">
        <v>585</v>
      </c>
      <c r="L130" s="54">
        <v>204.75</v>
      </c>
      <c r="M130" s="55">
        <v>153.5625</v>
      </c>
      <c r="N130" s="53">
        <v>750</v>
      </c>
      <c r="O130" s="54">
        <v>750</v>
      </c>
      <c r="P130" s="55">
        <v>675</v>
      </c>
      <c r="Q130" s="53">
        <v>53.095000000000006</v>
      </c>
      <c r="R130" s="54">
        <v>75</v>
      </c>
      <c r="S130" s="55">
        <v>100</v>
      </c>
      <c r="T130" s="53">
        <v>1</v>
      </c>
      <c r="U130" s="54">
        <v>1</v>
      </c>
      <c r="V130" s="55">
        <v>0.8</v>
      </c>
      <c r="W130" s="53">
        <v>1</v>
      </c>
      <c r="X130" s="54">
        <v>0</v>
      </c>
      <c r="Y130" s="55">
        <v>0.8</v>
      </c>
      <c r="Z130" s="53">
        <v>424.76000000000005</v>
      </c>
    </row>
    <row r="131" spans="1:26" x14ac:dyDescent="0.35">
      <c r="A131" s="56" t="s">
        <v>77</v>
      </c>
      <c r="B131" s="9">
        <v>761.81005110521664</v>
      </c>
      <c r="C131" s="10">
        <v>671.86106349363206</v>
      </c>
      <c r="D131" s="11">
        <v>541.22852916800855</v>
      </c>
      <c r="E131" s="9">
        <v>768.94971606837612</v>
      </c>
      <c r="F131" s="10">
        <v>670.88280262406681</v>
      </c>
      <c r="G131" s="11">
        <v>549.69821105908591</v>
      </c>
      <c r="H131" s="9">
        <v>4089.3755166666674</v>
      </c>
      <c r="I131" s="10">
        <v>3729.4883086538462</v>
      </c>
      <c r="J131" s="11">
        <v>3084.8321576923072</v>
      </c>
      <c r="K131" s="9">
        <v>3976.7077500000009</v>
      </c>
      <c r="L131" s="10">
        <v>3730.1441471153844</v>
      </c>
      <c r="M131" s="11">
        <v>3515.4888211538464</v>
      </c>
      <c r="N131" s="9">
        <v>1585.4058666666667</v>
      </c>
      <c r="O131" s="10">
        <v>1437.9214222222222</v>
      </c>
      <c r="P131" s="11">
        <v>1386.5483377777778</v>
      </c>
      <c r="Q131" s="9">
        <v>264.1839923378285</v>
      </c>
      <c r="R131" s="10">
        <v>270.37128138505335</v>
      </c>
      <c r="S131" s="11">
        <v>238.0999606358375</v>
      </c>
      <c r="T131" s="9">
        <v>223.90349450585333</v>
      </c>
      <c r="U131" s="10">
        <v>201.09214640108877</v>
      </c>
      <c r="V131" s="11">
        <v>187.10544093711948</v>
      </c>
      <c r="W131" s="9">
        <v>2122.5603759533333</v>
      </c>
      <c r="X131" s="10">
        <v>1912.0751655443751</v>
      </c>
      <c r="Y131" s="11">
        <v>1648.2927871033748</v>
      </c>
      <c r="Z131" s="9">
        <v>1199.685736573236</v>
      </c>
    </row>
    <row r="132" spans="1:26" x14ac:dyDescent="0.35">
      <c r="A132" s="38" t="s">
        <v>17</v>
      </c>
      <c r="B132" s="47">
        <v>29</v>
      </c>
      <c r="C132" s="48">
        <v>23</v>
      </c>
      <c r="D132" s="49">
        <v>27</v>
      </c>
      <c r="E132" s="47">
        <v>30</v>
      </c>
      <c r="F132" s="48">
        <v>23</v>
      </c>
      <c r="G132" s="49">
        <v>26</v>
      </c>
      <c r="H132" s="47">
        <v>30</v>
      </c>
      <c r="I132" s="48">
        <v>26</v>
      </c>
      <c r="J132" s="49">
        <v>26</v>
      </c>
      <c r="K132" s="47">
        <v>30</v>
      </c>
      <c r="L132" s="48">
        <v>26</v>
      </c>
      <c r="M132" s="49">
        <v>26</v>
      </c>
      <c r="N132" s="47">
        <v>12</v>
      </c>
      <c r="O132" s="48">
        <v>9</v>
      </c>
      <c r="P132" s="49">
        <v>9</v>
      </c>
      <c r="Q132" s="47">
        <v>20</v>
      </c>
      <c r="R132" s="48">
        <v>14</v>
      </c>
      <c r="S132" s="49">
        <v>19</v>
      </c>
      <c r="T132" s="47">
        <v>15</v>
      </c>
      <c r="U132" s="48">
        <v>14</v>
      </c>
      <c r="V132" s="49">
        <v>13</v>
      </c>
      <c r="W132" s="47">
        <v>12</v>
      </c>
      <c r="X132" s="48">
        <v>8</v>
      </c>
      <c r="Y132" s="49">
        <v>10</v>
      </c>
      <c r="Z132" s="47">
        <v>13</v>
      </c>
    </row>
    <row r="133" spans="1:26" x14ac:dyDescent="0.35">
      <c r="A133" s="38" t="s">
        <v>18</v>
      </c>
      <c r="B133" s="50">
        <v>1168.0900000000001</v>
      </c>
      <c r="C133" s="51">
        <v>1000</v>
      </c>
      <c r="D133" s="52">
        <v>995</v>
      </c>
      <c r="E133" s="50">
        <v>1168.0900000000001</v>
      </c>
      <c r="F133" s="51">
        <v>1000</v>
      </c>
      <c r="G133" s="52">
        <v>995</v>
      </c>
      <c r="H133" s="50">
        <v>7750</v>
      </c>
      <c r="I133" s="51">
        <v>7500</v>
      </c>
      <c r="J133" s="52">
        <v>7000</v>
      </c>
      <c r="K133" s="50">
        <v>7750</v>
      </c>
      <c r="L133" s="51">
        <v>7500</v>
      </c>
      <c r="M133" s="52">
        <v>7750</v>
      </c>
      <c r="N133" s="50">
        <v>2400</v>
      </c>
      <c r="O133" s="51">
        <v>2240</v>
      </c>
      <c r="P133" s="52">
        <v>2000</v>
      </c>
      <c r="Q133" s="50">
        <v>637.14</v>
      </c>
      <c r="R133" s="51">
        <v>637.14</v>
      </c>
      <c r="S133" s="52">
        <v>509.71200000000005</v>
      </c>
      <c r="T133" s="50">
        <v>2235</v>
      </c>
      <c r="U133" s="51">
        <v>1788</v>
      </c>
      <c r="V133" s="52">
        <v>1788</v>
      </c>
      <c r="W133" s="50">
        <v>7500</v>
      </c>
      <c r="X133" s="51">
        <v>6375</v>
      </c>
      <c r="Y133" s="52">
        <v>6000</v>
      </c>
      <c r="Z133" s="50">
        <v>2400</v>
      </c>
    </row>
    <row r="134" spans="1:26" ht="15" thickBot="1" x14ac:dyDescent="0.4">
      <c r="A134" s="39" t="s">
        <v>19</v>
      </c>
      <c r="B134" s="53">
        <v>494.84540000000004</v>
      </c>
      <c r="C134" s="54">
        <v>352.55080000000004</v>
      </c>
      <c r="D134" s="55">
        <v>221.93710000000004</v>
      </c>
      <c r="E134" s="53">
        <v>494.84540000000004</v>
      </c>
      <c r="F134" s="54">
        <v>352.55080000000004</v>
      </c>
      <c r="G134" s="55">
        <v>221.93710000000004</v>
      </c>
      <c r="H134" s="53">
        <v>700</v>
      </c>
      <c r="I134" s="54">
        <v>700</v>
      </c>
      <c r="J134" s="55">
        <v>580</v>
      </c>
      <c r="K134" s="53">
        <v>700</v>
      </c>
      <c r="L134" s="54">
        <v>700</v>
      </c>
      <c r="M134" s="55">
        <v>675</v>
      </c>
      <c r="N134" s="53">
        <v>750</v>
      </c>
      <c r="O134" s="54">
        <v>750</v>
      </c>
      <c r="P134" s="55">
        <v>675</v>
      </c>
      <c r="Q134" s="53">
        <v>53.095000000000006</v>
      </c>
      <c r="R134" s="54">
        <v>100</v>
      </c>
      <c r="S134" s="55">
        <v>100</v>
      </c>
      <c r="T134" s="53">
        <v>1</v>
      </c>
      <c r="U134" s="54">
        <v>1</v>
      </c>
      <c r="V134" s="55">
        <v>0.8</v>
      </c>
      <c r="W134" s="53">
        <v>1</v>
      </c>
      <c r="X134" s="54">
        <v>1</v>
      </c>
      <c r="Y134" s="55">
        <v>0.8</v>
      </c>
      <c r="Z134" s="53">
        <v>621.2115</v>
      </c>
    </row>
    <row r="135" spans="1:26" x14ac:dyDescent="0.35">
      <c r="A135" s="56" t="s">
        <v>78</v>
      </c>
      <c r="B135" s="9">
        <v>669.32044545454551</v>
      </c>
      <c r="C135" s="10">
        <v>553.2943444444445</v>
      </c>
      <c r="D135" s="11">
        <v>474.57435368421062</v>
      </c>
      <c r="E135" s="9">
        <v>668.22953636363638</v>
      </c>
      <c r="F135" s="10">
        <v>552.0443444444445</v>
      </c>
      <c r="G135" s="11">
        <v>475.31031157894739</v>
      </c>
      <c r="H135" s="9">
        <v>3398.3560115942032</v>
      </c>
      <c r="I135" s="10">
        <v>3117.4415714285715</v>
      </c>
      <c r="J135" s="11">
        <v>2598.0954220000003</v>
      </c>
      <c r="K135" s="9">
        <v>3251.3980550724636</v>
      </c>
      <c r="L135" s="10">
        <v>3118.2535619047621</v>
      </c>
      <c r="M135" s="11">
        <v>2827.6756633333339</v>
      </c>
      <c r="N135" s="9">
        <v>1322.3460888888887</v>
      </c>
      <c r="O135" s="10">
        <v>1323.9000285714285</v>
      </c>
      <c r="P135" s="11">
        <v>1148.6285714285714</v>
      </c>
      <c r="Q135" s="9">
        <v>263.23541249999994</v>
      </c>
      <c r="R135" s="10">
        <v>265.62829999999997</v>
      </c>
      <c r="S135" s="11">
        <v>232.23893866666666</v>
      </c>
      <c r="T135" s="9">
        <v>263.25135995900001</v>
      </c>
      <c r="U135" s="10">
        <v>241.15307796773553</v>
      </c>
      <c r="V135" s="11">
        <v>235.99579835437817</v>
      </c>
      <c r="W135" s="9">
        <v>1898.7697291916365</v>
      </c>
      <c r="X135" s="10">
        <v>1820.5096803311712</v>
      </c>
      <c r="Y135" s="11">
        <v>1695.2047062723277</v>
      </c>
      <c r="Z135" s="9">
        <v>1011.6215</v>
      </c>
    </row>
    <row r="136" spans="1:26" x14ac:dyDescent="0.35">
      <c r="A136" s="38" t="s">
        <v>17</v>
      </c>
      <c r="B136" s="47">
        <v>22</v>
      </c>
      <c r="C136" s="48">
        <v>18</v>
      </c>
      <c r="D136" s="49">
        <v>19</v>
      </c>
      <c r="E136" s="47">
        <v>22</v>
      </c>
      <c r="F136" s="48">
        <v>18</v>
      </c>
      <c r="G136" s="49">
        <v>19</v>
      </c>
      <c r="H136" s="47">
        <v>23</v>
      </c>
      <c r="I136" s="48">
        <v>22</v>
      </c>
      <c r="J136" s="49">
        <v>20</v>
      </c>
      <c r="K136" s="47">
        <v>23</v>
      </c>
      <c r="L136" s="48">
        <v>21</v>
      </c>
      <c r="M136" s="49">
        <v>20</v>
      </c>
      <c r="N136" s="47">
        <v>9</v>
      </c>
      <c r="O136" s="48">
        <v>7</v>
      </c>
      <c r="P136" s="49">
        <v>7</v>
      </c>
      <c r="Q136" s="47">
        <v>16</v>
      </c>
      <c r="R136" s="48">
        <v>10</v>
      </c>
      <c r="S136" s="49">
        <v>15</v>
      </c>
      <c r="T136" s="47">
        <v>12</v>
      </c>
      <c r="U136" s="48">
        <v>11</v>
      </c>
      <c r="V136" s="49">
        <v>10</v>
      </c>
      <c r="W136" s="47">
        <v>11</v>
      </c>
      <c r="X136" s="48">
        <v>7</v>
      </c>
      <c r="Y136" s="49">
        <v>9</v>
      </c>
      <c r="Z136" s="47">
        <v>7</v>
      </c>
    </row>
    <row r="137" spans="1:26" x14ac:dyDescent="0.35">
      <c r="A137" s="38" t="s">
        <v>18</v>
      </c>
      <c r="B137" s="50">
        <v>1168.0900000000001</v>
      </c>
      <c r="C137" s="51">
        <v>1000</v>
      </c>
      <c r="D137" s="52">
        <v>995</v>
      </c>
      <c r="E137" s="50">
        <v>1168.0900000000001</v>
      </c>
      <c r="F137" s="51">
        <v>1000</v>
      </c>
      <c r="G137" s="52">
        <v>995</v>
      </c>
      <c r="H137" s="50">
        <v>6200</v>
      </c>
      <c r="I137" s="51">
        <v>5580</v>
      </c>
      <c r="J137" s="52">
        <v>5300</v>
      </c>
      <c r="K137" s="50">
        <v>6200</v>
      </c>
      <c r="L137" s="51">
        <v>5580</v>
      </c>
      <c r="M137" s="52">
        <v>6200</v>
      </c>
      <c r="N137" s="50">
        <v>2400</v>
      </c>
      <c r="O137" s="51">
        <v>2160</v>
      </c>
      <c r="P137" s="52">
        <v>1800</v>
      </c>
      <c r="Q137" s="50">
        <v>600</v>
      </c>
      <c r="R137" s="51">
        <v>600</v>
      </c>
      <c r="S137" s="52">
        <v>480</v>
      </c>
      <c r="T137" s="50">
        <v>2235</v>
      </c>
      <c r="U137" s="51">
        <v>1788</v>
      </c>
      <c r="V137" s="52">
        <v>1788</v>
      </c>
      <c r="W137" s="50">
        <v>4500</v>
      </c>
      <c r="X137" s="51">
        <v>3825</v>
      </c>
      <c r="Y137" s="52">
        <v>3600</v>
      </c>
      <c r="Z137" s="50">
        <v>2200</v>
      </c>
    </row>
    <row r="138" spans="1:26" ht="15" thickBot="1" x14ac:dyDescent="0.4">
      <c r="A138" s="39" t="s">
        <v>19</v>
      </c>
      <c r="B138" s="53">
        <v>318.57</v>
      </c>
      <c r="C138" s="54">
        <v>205</v>
      </c>
      <c r="D138" s="55">
        <v>153.75</v>
      </c>
      <c r="E138" s="53">
        <v>318.57</v>
      </c>
      <c r="F138" s="54">
        <v>205</v>
      </c>
      <c r="G138" s="55">
        <v>153.75</v>
      </c>
      <c r="H138" s="53">
        <v>585</v>
      </c>
      <c r="I138" s="54">
        <v>205</v>
      </c>
      <c r="J138" s="55">
        <v>153.75</v>
      </c>
      <c r="K138" s="53">
        <v>585</v>
      </c>
      <c r="L138" s="54">
        <v>205</v>
      </c>
      <c r="M138" s="55">
        <v>153.75</v>
      </c>
      <c r="N138" s="53">
        <v>750</v>
      </c>
      <c r="O138" s="54">
        <v>750</v>
      </c>
      <c r="P138" s="55">
        <v>675</v>
      </c>
      <c r="Q138" s="53">
        <v>31.857000000000003</v>
      </c>
      <c r="R138" s="54">
        <v>100</v>
      </c>
      <c r="S138" s="55">
        <v>100</v>
      </c>
      <c r="T138" s="53">
        <v>29.733200000000004</v>
      </c>
      <c r="U138" s="54">
        <v>50</v>
      </c>
      <c r="V138" s="55">
        <v>40</v>
      </c>
      <c r="W138" s="53">
        <v>192.93909490799999</v>
      </c>
      <c r="X138" s="54">
        <v>77.175637963200003</v>
      </c>
      <c r="Y138" s="55">
        <v>173.6451854172</v>
      </c>
      <c r="Z138" s="53">
        <v>486.35020000000003</v>
      </c>
    </row>
    <row r="139" spans="1:26" x14ac:dyDescent="0.35">
      <c r="A139" s="56" t="s">
        <v>79</v>
      </c>
      <c r="B139" s="9">
        <v>665.47839000000022</v>
      </c>
      <c r="C139" s="10">
        <v>547.32575052083337</v>
      </c>
      <c r="D139" s="11">
        <v>461.60360296296301</v>
      </c>
      <c r="E139" s="9">
        <v>664.27839000000017</v>
      </c>
      <c r="F139" s="10">
        <v>545.91950052083337</v>
      </c>
      <c r="G139" s="11">
        <v>460.72860296296301</v>
      </c>
      <c r="H139" s="9">
        <v>3180.9247368421052</v>
      </c>
      <c r="I139" s="10">
        <v>2997.8502266666669</v>
      </c>
      <c r="J139" s="11">
        <v>2438.0202941176467</v>
      </c>
      <c r="K139" s="9">
        <v>3174.608947368421</v>
      </c>
      <c r="L139" s="10">
        <v>2990.3502266666669</v>
      </c>
      <c r="M139" s="11">
        <v>2689.2644117647055</v>
      </c>
      <c r="N139" s="9">
        <v>1402.353033333334</v>
      </c>
      <c r="O139" s="10">
        <v>1319.469752380953</v>
      </c>
      <c r="P139" s="11">
        <v>1164.5927300000008</v>
      </c>
      <c r="Q139" s="9">
        <v>253.83300666666665</v>
      </c>
      <c r="R139" s="10">
        <v>254.29323333333332</v>
      </c>
      <c r="S139" s="11">
        <v>217.72414999999998</v>
      </c>
      <c r="T139" s="9">
        <v>260.88413904879167</v>
      </c>
      <c r="U139" s="10">
        <v>239.9338809478223</v>
      </c>
      <c r="V139" s="11">
        <v>233.80025418799181</v>
      </c>
      <c r="W139" s="9">
        <v>1813.2715473734547</v>
      </c>
      <c r="X139" s="10">
        <v>1699.0811089025997</v>
      </c>
      <c r="Y139" s="11">
        <v>1724.3047062723278</v>
      </c>
      <c r="Z139" s="9">
        <v>788.60799999999995</v>
      </c>
    </row>
    <row r="140" spans="1:26" x14ac:dyDescent="0.35">
      <c r="A140" s="38" t="s">
        <v>17</v>
      </c>
      <c r="B140" s="47">
        <v>20</v>
      </c>
      <c r="C140" s="48">
        <v>16</v>
      </c>
      <c r="D140" s="49">
        <v>18</v>
      </c>
      <c r="E140" s="47">
        <v>20</v>
      </c>
      <c r="F140" s="48">
        <v>16</v>
      </c>
      <c r="G140" s="49">
        <v>18</v>
      </c>
      <c r="H140" s="47">
        <v>19</v>
      </c>
      <c r="I140" s="48">
        <v>15</v>
      </c>
      <c r="J140" s="49">
        <v>17</v>
      </c>
      <c r="K140" s="47">
        <v>19</v>
      </c>
      <c r="L140" s="48">
        <v>15</v>
      </c>
      <c r="M140" s="49">
        <v>17</v>
      </c>
      <c r="N140" s="47">
        <v>8</v>
      </c>
      <c r="O140" s="48">
        <v>7</v>
      </c>
      <c r="P140" s="49">
        <v>8</v>
      </c>
      <c r="Q140" s="47">
        <v>15</v>
      </c>
      <c r="R140" s="48">
        <v>9</v>
      </c>
      <c r="S140" s="49">
        <v>14</v>
      </c>
      <c r="T140" s="47">
        <v>12</v>
      </c>
      <c r="U140" s="48">
        <v>11</v>
      </c>
      <c r="V140" s="49">
        <v>10</v>
      </c>
      <c r="W140" s="47">
        <v>11</v>
      </c>
      <c r="X140" s="48">
        <v>7</v>
      </c>
      <c r="Y140" s="49">
        <v>9</v>
      </c>
      <c r="Z140" s="47">
        <v>9</v>
      </c>
    </row>
    <row r="141" spans="1:26" x14ac:dyDescent="0.35">
      <c r="A141" s="38" t="s">
        <v>18</v>
      </c>
      <c r="B141" s="50">
        <v>1168.0900000000001</v>
      </c>
      <c r="C141" s="51">
        <v>1000</v>
      </c>
      <c r="D141" s="52">
        <v>995</v>
      </c>
      <c r="E141" s="50">
        <v>1168.0900000000001</v>
      </c>
      <c r="F141" s="51">
        <v>1000</v>
      </c>
      <c r="G141" s="52">
        <v>995</v>
      </c>
      <c r="H141" s="50">
        <v>6200</v>
      </c>
      <c r="I141" s="51">
        <v>5580</v>
      </c>
      <c r="J141" s="52">
        <v>5300</v>
      </c>
      <c r="K141" s="50">
        <v>6200</v>
      </c>
      <c r="L141" s="51">
        <v>5580</v>
      </c>
      <c r="M141" s="52">
        <v>6200</v>
      </c>
      <c r="N141" s="50">
        <v>2400</v>
      </c>
      <c r="O141" s="51">
        <v>2160</v>
      </c>
      <c r="P141" s="52">
        <v>1800</v>
      </c>
      <c r="Q141" s="50">
        <v>600</v>
      </c>
      <c r="R141" s="51">
        <v>600</v>
      </c>
      <c r="S141" s="52">
        <v>480</v>
      </c>
      <c r="T141" s="50">
        <v>2235</v>
      </c>
      <c r="U141" s="51">
        <v>1788</v>
      </c>
      <c r="V141" s="52">
        <v>1788</v>
      </c>
      <c r="W141" s="50">
        <v>4495</v>
      </c>
      <c r="X141" s="51">
        <v>3596</v>
      </c>
      <c r="Y141" s="52">
        <v>4459.9800000000005</v>
      </c>
      <c r="Z141" s="50">
        <v>2400</v>
      </c>
    </row>
    <row r="142" spans="1:26" ht="15" thickBot="1" x14ac:dyDescent="0.4">
      <c r="A142" s="39" t="s">
        <v>19</v>
      </c>
      <c r="B142" s="53">
        <v>300</v>
      </c>
      <c r="C142" s="54">
        <v>205</v>
      </c>
      <c r="D142" s="55">
        <v>153.75</v>
      </c>
      <c r="E142" s="53">
        <v>300</v>
      </c>
      <c r="F142" s="54">
        <v>205</v>
      </c>
      <c r="G142" s="55">
        <v>153.75</v>
      </c>
      <c r="H142" s="53">
        <v>585</v>
      </c>
      <c r="I142" s="54">
        <v>205</v>
      </c>
      <c r="J142" s="55">
        <v>153.75</v>
      </c>
      <c r="K142" s="53">
        <v>585</v>
      </c>
      <c r="L142" s="54">
        <v>205</v>
      </c>
      <c r="M142" s="55">
        <v>153.75</v>
      </c>
      <c r="N142" s="53">
        <v>750</v>
      </c>
      <c r="O142" s="54">
        <v>750</v>
      </c>
      <c r="P142" s="55">
        <v>675</v>
      </c>
      <c r="Q142" s="53">
        <v>31.857000000000003</v>
      </c>
      <c r="R142" s="54">
        <v>100</v>
      </c>
      <c r="S142" s="55">
        <v>100</v>
      </c>
      <c r="T142" s="53">
        <v>29.733200000000004</v>
      </c>
      <c r="U142" s="54">
        <v>33.75</v>
      </c>
      <c r="V142" s="55">
        <v>30</v>
      </c>
      <c r="W142" s="53">
        <v>192.93909490799999</v>
      </c>
      <c r="X142" s="54">
        <v>77.175637963200003</v>
      </c>
      <c r="Y142" s="55">
        <v>173.6451854172</v>
      </c>
      <c r="Z142" s="53">
        <v>0</v>
      </c>
    </row>
    <row r="143" spans="1:26" x14ac:dyDescent="0.35">
      <c r="A143" s="57" t="s">
        <v>80</v>
      </c>
      <c r="B143" s="9">
        <v>661.93488571428588</v>
      </c>
      <c r="C143" s="10">
        <v>540.10714285714289</v>
      </c>
      <c r="D143" s="11">
        <v>490.83397333333346</v>
      </c>
      <c r="E143" s="9">
        <v>660.79202857142877</v>
      </c>
      <c r="F143" s="10">
        <v>538.5</v>
      </c>
      <c r="G143" s="11">
        <v>489.95897333333346</v>
      </c>
      <c r="H143" s="9">
        <v>3288.6834888888893</v>
      </c>
      <c r="I143" s="10">
        <v>2872.3301992647062</v>
      </c>
      <c r="J143" s="11">
        <v>2654.3597336842108</v>
      </c>
      <c r="K143" s="9">
        <v>3282.9692031746035</v>
      </c>
      <c r="L143" s="10">
        <v>2865.7125522058823</v>
      </c>
      <c r="M143" s="11">
        <v>2895.5239877192985</v>
      </c>
      <c r="N143" s="9">
        <v>1271.7850000000001</v>
      </c>
      <c r="O143" s="10">
        <v>1301.6666666666667</v>
      </c>
      <c r="P143" s="11">
        <v>1043.1428571428571</v>
      </c>
      <c r="Q143" s="9">
        <v>268.25478571428567</v>
      </c>
      <c r="R143" s="10">
        <v>242.73533333333333</v>
      </c>
      <c r="S143" s="11">
        <v>216.89121428571431</v>
      </c>
      <c r="T143" s="9">
        <v>258.23052662566664</v>
      </c>
      <c r="U143" s="10">
        <v>236.20576391814876</v>
      </c>
      <c r="V143" s="11">
        <v>231.54852562710545</v>
      </c>
      <c r="W143" s="9">
        <v>1825.9770019189091</v>
      </c>
      <c r="X143" s="10">
        <v>1697.4025374740283</v>
      </c>
      <c r="Y143" s="11">
        <v>1723.4560951612166</v>
      </c>
      <c r="Z143" s="9">
        <v>1221.4285714285713</v>
      </c>
    </row>
    <row r="144" spans="1:26" x14ac:dyDescent="0.35">
      <c r="A144" s="38" t="s">
        <v>17</v>
      </c>
      <c r="B144" s="47">
        <v>21</v>
      </c>
      <c r="C144" s="48">
        <v>14</v>
      </c>
      <c r="D144" s="49">
        <v>18</v>
      </c>
      <c r="E144" s="47">
        <v>21</v>
      </c>
      <c r="F144" s="48">
        <v>14</v>
      </c>
      <c r="G144" s="49">
        <v>18</v>
      </c>
      <c r="H144" s="47">
        <v>21</v>
      </c>
      <c r="I144" s="48">
        <v>17</v>
      </c>
      <c r="J144" s="49">
        <v>19</v>
      </c>
      <c r="K144" s="47">
        <v>21</v>
      </c>
      <c r="L144" s="48">
        <v>17</v>
      </c>
      <c r="M144" s="49">
        <v>19</v>
      </c>
      <c r="N144" s="47">
        <v>8</v>
      </c>
      <c r="O144" s="48">
        <v>6</v>
      </c>
      <c r="P144" s="49">
        <v>7</v>
      </c>
      <c r="Q144" s="47">
        <v>14</v>
      </c>
      <c r="R144" s="48">
        <v>9</v>
      </c>
      <c r="S144" s="49">
        <v>14</v>
      </c>
      <c r="T144" s="47">
        <v>12</v>
      </c>
      <c r="U144" s="48">
        <v>11</v>
      </c>
      <c r="V144" s="49">
        <v>10</v>
      </c>
      <c r="W144" s="47">
        <v>11</v>
      </c>
      <c r="X144" s="48">
        <v>7</v>
      </c>
      <c r="Y144" s="49">
        <v>9</v>
      </c>
      <c r="Z144" s="47">
        <v>7</v>
      </c>
    </row>
    <row r="145" spans="1:26" x14ac:dyDescent="0.35">
      <c r="A145" s="38" t="s">
        <v>18</v>
      </c>
      <c r="B145" s="50">
        <v>1178.76</v>
      </c>
      <c r="C145" s="51">
        <v>1000</v>
      </c>
      <c r="D145" s="52">
        <v>995</v>
      </c>
      <c r="E145" s="50">
        <v>1178.76</v>
      </c>
      <c r="F145" s="51">
        <v>1000</v>
      </c>
      <c r="G145" s="52">
        <v>995</v>
      </c>
      <c r="H145" s="50">
        <v>7000</v>
      </c>
      <c r="I145" s="51">
        <v>5580</v>
      </c>
      <c r="J145" s="52">
        <v>7000</v>
      </c>
      <c r="K145" s="50">
        <v>7000</v>
      </c>
      <c r="L145" s="51">
        <v>5580</v>
      </c>
      <c r="M145" s="52">
        <v>7000</v>
      </c>
      <c r="N145" s="50">
        <v>2400</v>
      </c>
      <c r="O145" s="51">
        <v>2160</v>
      </c>
      <c r="P145" s="52">
        <v>1800</v>
      </c>
      <c r="Q145" s="50">
        <v>600</v>
      </c>
      <c r="R145" s="51">
        <v>600</v>
      </c>
      <c r="S145" s="52">
        <v>480</v>
      </c>
      <c r="T145" s="50">
        <v>2235</v>
      </c>
      <c r="U145" s="51">
        <v>1788</v>
      </c>
      <c r="V145" s="52">
        <v>1788</v>
      </c>
      <c r="W145" s="50">
        <v>4495</v>
      </c>
      <c r="X145" s="51">
        <v>3596</v>
      </c>
      <c r="Y145" s="52">
        <v>4459.9800000000005</v>
      </c>
      <c r="Z145" s="50">
        <v>2600</v>
      </c>
    </row>
    <row r="146" spans="1:26" ht="15" thickBot="1" x14ac:dyDescent="0.4">
      <c r="A146" s="39" t="s">
        <v>19</v>
      </c>
      <c r="B146" s="53">
        <v>300</v>
      </c>
      <c r="C146" s="54">
        <v>205</v>
      </c>
      <c r="D146" s="55">
        <v>153.75</v>
      </c>
      <c r="E146" s="53">
        <v>300</v>
      </c>
      <c r="F146" s="54">
        <v>205</v>
      </c>
      <c r="G146" s="55">
        <v>153.75</v>
      </c>
      <c r="H146" s="53">
        <v>585</v>
      </c>
      <c r="I146" s="54">
        <v>205</v>
      </c>
      <c r="J146" s="55">
        <v>153.75</v>
      </c>
      <c r="K146" s="53">
        <v>585</v>
      </c>
      <c r="L146" s="54">
        <v>205</v>
      </c>
      <c r="M146" s="55">
        <v>153.75</v>
      </c>
      <c r="N146" s="53">
        <v>750</v>
      </c>
      <c r="O146" s="54">
        <v>750</v>
      </c>
      <c r="P146" s="55">
        <v>595</v>
      </c>
      <c r="Q146" s="53">
        <v>100</v>
      </c>
      <c r="R146" s="54">
        <v>100</v>
      </c>
      <c r="S146" s="55">
        <v>100</v>
      </c>
      <c r="T146" s="53">
        <v>29.733200000000004</v>
      </c>
      <c r="U146" s="54">
        <v>33.75</v>
      </c>
      <c r="V146" s="55">
        <v>30</v>
      </c>
      <c r="W146" s="53">
        <v>192.93909490799999</v>
      </c>
      <c r="X146" s="54">
        <v>77.175637963200003</v>
      </c>
      <c r="Y146" s="55">
        <v>173.6451854172</v>
      </c>
      <c r="Z146" s="53">
        <v>450</v>
      </c>
    </row>
    <row r="147" spans="1:26" x14ac:dyDescent="0.35">
      <c r="A147" s="57" t="s">
        <v>81</v>
      </c>
      <c r="B147" s="9">
        <v>729.13889000000017</v>
      </c>
      <c r="C147" s="10">
        <v>584.4</v>
      </c>
      <c r="D147" s="11">
        <v>510.92869555555563</v>
      </c>
      <c r="E147" s="9">
        <v>727.93889000000013</v>
      </c>
      <c r="F147" s="10">
        <v>582.9</v>
      </c>
      <c r="G147" s="11">
        <v>510.05369555555563</v>
      </c>
      <c r="H147" s="9">
        <v>3697.2646456140355</v>
      </c>
      <c r="I147" s="10">
        <v>3008.8666666666668</v>
      </c>
      <c r="J147" s="11">
        <v>2900.0180847058828</v>
      </c>
      <c r="K147" s="9">
        <v>3690.9488561403514</v>
      </c>
      <c r="L147" s="10">
        <v>3215.75</v>
      </c>
      <c r="M147" s="11">
        <v>3178.4193098039218</v>
      </c>
      <c r="N147" s="9">
        <v>1514.7824266666671</v>
      </c>
      <c r="O147" s="10">
        <v>1420.293752380953</v>
      </c>
      <c r="P147" s="11">
        <v>1225.1302300000007</v>
      </c>
      <c r="Q147" s="9">
        <v>264.69833333333338</v>
      </c>
      <c r="R147" s="10">
        <v>255.66666666666666</v>
      </c>
      <c r="S147" s="11">
        <v>227.64278571428571</v>
      </c>
      <c r="T147" s="9">
        <v>268.07080440344447</v>
      </c>
      <c r="U147" s="10">
        <v>246.24398705864462</v>
      </c>
      <c r="V147" s="11">
        <v>236.54579835437818</v>
      </c>
      <c r="W147" s="9">
        <v>1956.3715473734546</v>
      </c>
      <c r="X147" s="10">
        <v>1821.5096803311712</v>
      </c>
      <c r="Y147" s="11">
        <v>1813.6991507167722</v>
      </c>
      <c r="Z147" s="9">
        <v>1256.5</v>
      </c>
    </row>
    <row r="148" spans="1:26" x14ac:dyDescent="0.35">
      <c r="A148" s="38" t="s">
        <v>17</v>
      </c>
      <c r="B148" s="47">
        <v>20</v>
      </c>
      <c r="C148" s="48">
        <v>15</v>
      </c>
      <c r="D148" s="49">
        <v>18</v>
      </c>
      <c r="E148" s="47">
        <v>20</v>
      </c>
      <c r="F148" s="48">
        <v>15</v>
      </c>
      <c r="G148" s="49">
        <v>18</v>
      </c>
      <c r="H148" s="47">
        <v>19</v>
      </c>
      <c r="I148" s="48">
        <v>15</v>
      </c>
      <c r="J148" s="49">
        <v>17</v>
      </c>
      <c r="K148" s="47">
        <v>19</v>
      </c>
      <c r="L148" s="48">
        <v>14</v>
      </c>
      <c r="M148" s="49">
        <v>17</v>
      </c>
      <c r="N148" s="47">
        <v>10</v>
      </c>
      <c r="O148" s="48">
        <v>7</v>
      </c>
      <c r="P148" s="49">
        <v>8</v>
      </c>
      <c r="Q148" s="47">
        <v>15</v>
      </c>
      <c r="R148" s="48">
        <v>9</v>
      </c>
      <c r="S148" s="49">
        <v>14</v>
      </c>
      <c r="T148" s="47">
        <v>12</v>
      </c>
      <c r="U148" s="48">
        <v>11</v>
      </c>
      <c r="V148" s="49">
        <v>10</v>
      </c>
      <c r="W148" s="47">
        <v>11</v>
      </c>
      <c r="X148" s="48">
        <v>7</v>
      </c>
      <c r="Y148" s="49">
        <v>9</v>
      </c>
      <c r="Z148" s="47">
        <v>10</v>
      </c>
    </row>
    <row r="149" spans="1:26" x14ac:dyDescent="0.35">
      <c r="A149" s="38" t="s">
        <v>18</v>
      </c>
      <c r="B149" s="50">
        <v>1500</v>
      </c>
      <c r="C149" s="51">
        <v>1000</v>
      </c>
      <c r="D149" s="52">
        <v>995</v>
      </c>
      <c r="E149" s="50">
        <v>1500</v>
      </c>
      <c r="F149" s="51">
        <v>1000</v>
      </c>
      <c r="G149" s="52">
        <v>995</v>
      </c>
      <c r="H149" s="50">
        <v>7000</v>
      </c>
      <c r="I149" s="51">
        <v>5580</v>
      </c>
      <c r="J149" s="52">
        <v>7000</v>
      </c>
      <c r="K149" s="50">
        <v>7000</v>
      </c>
      <c r="L149" s="51">
        <v>5580</v>
      </c>
      <c r="M149" s="52">
        <v>7000</v>
      </c>
      <c r="N149" s="50">
        <v>2400</v>
      </c>
      <c r="O149" s="51">
        <v>2160</v>
      </c>
      <c r="P149" s="52">
        <v>1800</v>
      </c>
      <c r="Q149" s="50">
        <v>600</v>
      </c>
      <c r="R149" s="51">
        <v>600</v>
      </c>
      <c r="S149" s="52">
        <v>480</v>
      </c>
      <c r="T149" s="50">
        <v>2235</v>
      </c>
      <c r="U149" s="51">
        <v>1788</v>
      </c>
      <c r="V149" s="52">
        <v>1788</v>
      </c>
      <c r="W149" s="50">
        <v>4500</v>
      </c>
      <c r="X149" s="51">
        <v>3825</v>
      </c>
      <c r="Y149" s="52">
        <v>4459.9800000000005</v>
      </c>
      <c r="Z149" s="50">
        <v>2600</v>
      </c>
    </row>
    <row r="150" spans="1:26" ht="15" thickBot="1" x14ac:dyDescent="0.4">
      <c r="A150" s="39" t="s">
        <v>19</v>
      </c>
      <c r="B150" s="53">
        <v>371.66500000000002</v>
      </c>
      <c r="C150" s="54">
        <v>205</v>
      </c>
      <c r="D150" s="55">
        <v>153.75</v>
      </c>
      <c r="E150" s="53">
        <v>371.66500000000002</v>
      </c>
      <c r="F150" s="54">
        <v>205</v>
      </c>
      <c r="G150" s="55">
        <v>153.75</v>
      </c>
      <c r="H150" s="53">
        <v>585</v>
      </c>
      <c r="I150" s="54">
        <v>0</v>
      </c>
      <c r="J150" s="55">
        <v>153.75</v>
      </c>
      <c r="K150" s="53">
        <v>585</v>
      </c>
      <c r="L150" s="54">
        <v>205</v>
      </c>
      <c r="M150" s="55">
        <v>153.75</v>
      </c>
      <c r="N150" s="53">
        <v>750</v>
      </c>
      <c r="O150" s="54">
        <v>750</v>
      </c>
      <c r="P150" s="55">
        <v>675</v>
      </c>
      <c r="Q150" s="53">
        <v>42.475999999999999</v>
      </c>
      <c r="R150" s="54">
        <v>100</v>
      </c>
      <c r="S150" s="55">
        <v>100</v>
      </c>
      <c r="T150" s="53">
        <v>29.733200000000004</v>
      </c>
      <c r="U150" s="54">
        <v>50.625</v>
      </c>
      <c r="V150" s="55">
        <v>40</v>
      </c>
      <c r="W150" s="53">
        <v>192.93909490799999</v>
      </c>
      <c r="X150" s="54">
        <v>77.175637963200003</v>
      </c>
      <c r="Y150" s="55">
        <v>173.6451854172</v>
      </c>
      <c r="Z150" s="53">
        <v>600</v>
      </c>
    </row>
    <row r="151" spans="1:26" ht="15" thickBot="1" x14ac:dyDescent="0.4">
      <c r="A151" s="58" t="s">
        <v>82</v>
      </c>
      <c r="B151" s="40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60"/>
      <c r="T151" s="59"/>
      <c r="U151" s="59"/>
      <c r="V151" s="60"/>
      <c r="W151" s="59"/>
      <c r="X151" s="59"/>
      <c r="Y151" s="60"/>
      <c r="Z151" s="60"/>
    </row>
    <row r="152" spans="1:26" x14ac:dyDescent="0.35">
      <c r="A152" s="61" t="s">
        <v>83</v>
      </c>
      <c r="B152" s="9">
        <v>748.32858959957719</v>
      </c>
      <c r="C152" s="10">
        <v>617.95351111111108</v>
      </c>
      <c r="D152" s="11">
        <v>509.35734794435223</v>
      </c>
      <c r="E152" s="9">
        <v>757.81489836626145</v>
      </c>
      <c r="F152" s="10">
        <v>616.70351111111108</v>
      </c>
      <c r="G152" s="11">
        <v>508.5698479443522</v>
      </c>
      <c r="H152" s="9">
        <v>3917.0340000000001</v>
      </c>
      <c r="I152" s="10">
        <v>3491.6077899999996</v>
      </c>
      <c r="J152" s="11">
        <v>3077.9051086956524</v>
      </c>
      <c r="K152" s="9">
        <v>3999.2340000000004</v>
      </c>
      <c r="L152" s="10">
        <v>3517.7327899999996</v>
      </c>
      <c r="M152" s="11">
        <v>3579.421195652174</v>
      </c>
      <c r="N152" s="9">
        <v>2275.8830818181818</v>
      </c>
      <c r="O152" s="10">
        <v>1672.1194714285714</v>
      </c>
      <c r="P152" s="11">
        <v>1605.6942509999999</v>
      </c>
      <c r="Q152" s="9">
        <v>239.78573888888889</v>
      </c>
      <c r="R152" s="10">
        <v>221.61575387340034</v>
      </c>
      <c r="S152" s="11">
        <v>205.75061028440169</v>
      </c>
      <c r="T152" s="9">
        <v>253.51566761011222</v>
      </c>
      <c r="U152" s="10">
        <v>230.69522349575871</v>
      </c>
      <c r="V152" s="11">
        <v>216.42952892495114</v>
      </c>
      <c r="W152" s="9">
        <v>2177.6763836033992</v>
      </c>
      <c r="X152" s="10">
        <v>1915.5812562637063</v>
      </c>
      <c r="Y152" s="11">
        <v>1696.0738095206711</v>
      </c>
      <c r="Z152" s="9">
        <v>1187.3119608649752</v>
      </c>
    </row>
    <row r="153" spans="1:26" x14ac:dyDescent="0.35">
      <c r="A153" s="38" t="s">
        <v>17</v>
      </c>
      <c r="B153" s="47">
        <v>23</v>
      </c>
      <c r="C153" s="48">
        <v>18</v>
      </c>
      <c r="D153" s="49">
        <v>20</v>
      </c>
      <c r="E153" s="47">
        <v>24</v>
      </c>
      <c r="F153" s="48">
        <v>18</v>
      </c>
      <c r="G153" s="49">
        <v>20</v>
      </c>
      <c r="H153" s="47">
        <v>25</v>
      </c>
      <c r="I153" s="48">
        <v>20</v>
      </c>
      <c r="J153" s="49">
        <v>23</v>
      </c>
      <c r="K153" s="47">
        <v>25</v>
      </c>
      <c r="L153" s="48">
        <v>20</v>
      </c>
      <c r="M153" s="49">
        <v>23</v>
      </c>
      <c r="N153" s="47">
        <v>11</v>
      </c>
      <c r="O153" s="48">
        <v>7</v>
      </c>
      <c r="P153" s="49">
        <v>10</v>
      </c>
      <c r="Q153" s="47">
        <v>18</v>
      </c>
      <c r="R153" s="48">
        <v>11</v>
      </c>
      <c r="S153" s="49">
        <v>17</v>
      </c>
      <c r="T153" s="47">
        <v>14</v>
      </c>
      <c r="U153" s="48">
        <v>13</v>
      </c>
      <c r="V153" s="49">
        <v>12</v>
      </c>
      <c r="W153" s="47">
        <v>12</v>
      </c>
      <c r="X153" s="48">
        <v>8</v>
      </c>
      <c r="Y153" s="49">
        <v>10</v>
      </c>
      <c r="Z153" s="47">
        <v>8</v>
      </c>
    </row>
    <row r="154" spans="1:26" x14ac:dyDescent="0.35">
      <c r="A154" s="38" t="s">
        <v>18</v>
      </c>
      <c r="B154" s="50">
        <v>1500</v>
      </c>
      <c r="C154" s="51">
        <v>1000</v>
      </c>
      <c r="D154" s="52">
        <v>995</v>
      </c>
      <c r="E154" s="50">
        <v>1500</v>
      </c>
      <c r="F154" s="51">
        <v>1000</v>
      </c>
      <c r="G154" s="52">
        <v>995</v>
      </c>
      <c r="H154" s="50">
        <v>7750</v>
      </c>
      <c r="I154" s="51">
        <v>6975</v>
      </c>
      <c r="J154" s="52">
        <v>7000</v>
      </c>
      <c r="K154" s="50">
        <v>7750</v>
      </c>
      <c r="L154" s="51">
        <v>6975</v>
      </c>
      <c r="M154" s="52">
        <v>7750</v>
      </c>
      <c r="N154" s="50">
        <v>9256</v>
      </c>
      <c r="O154" s="51">
        <v>3129.8362999999999</v>
      </c>
      <c r="P154" s="52">
        <v>4628</v>
      </c>
      <c r="Q154" s="50">
        <v>489.5</v>
      </c>
      <c r="R154" s="51">
        <v>445</v>
      </c>
      <c r="S154" s="52">
        <v>394.7923913043478</v>
      </c>
      <c r="T154" s="50">
        <v>2235</v>
      </c>
      <c r="U154" s="51">
        <v>1788</v>
      </c>
      <c r="V154" s="52">
        <v>1788</v>
      </c>
      <c r="W154" s="50">
        <v>7500</v>
      </c>
      <c r="X154" s="51">
        <v>6375</v>
      </c>
      <c r="Y154" s="52">
        <v>6000</v>
      </c>
      <c r="Z154" s="50">
        <v>2600</v>
      </c>
    </row>
    <row r="155" spans="1:26" ht="15" thickBot="1" x14ac:dyDescent="0.4">
      <c r="A155" s="39" t="s">
        <v>19</v>
      </c>
      <c r="B155" s="53">
        <v>480</v>
      </c>
      <c r="C155" s="54">
        <v>350</v>
      </c>
      <c r="D155" s="55">
        <v>205.95712500000002</v>
      </c>
      <c r="E155" s="53">
        <v>480</v>
      </c>
      <c r="F155" s="54">
        <v>350</v>
      </c>
      <c r="G155" s="55">
        <v>205.95712500000002</v>
      </c>
      <c r="H155" s="53">
        <v>589</v>
      </c>
      <c r="I155" s="54">
        <v>518.32000000000005</v>
      </c>
      <c r="J155" s="55">
        <v>388.74</v>
      </c>
      <c r="K155" s="53">
        <v>589</v>
      </c>
      <c r="L155" s="54">
        <v>518.32000000000005</v>
      </c>
      <c r="M155" s="55">
        <v>388.74</v>
      </c>
      <c r="N155" s="53">
        <v>712</v>
      </c>
      <c r="O155" s="54">
        <v>712</v>
      </c>
      <c r="P155" s="55">
        <v>569.6</v>
      </c>
      <c r="Q155" s="53">
        <v>65</v>
      </c>
      <c r="R155" s="54">
        <v>75</v>
      </c>
      <c r="S155" s="55">
        <v>62.41125000000001</v>
      </c>
      <c r="T155" s="53">
        <v>1</v>
      </c>
      <c r="U155" s="54">
        <v>1</v>
      </c>
      <c r="V155" s="55">
        <v>0.8</v>
      </c>
      <c r="W155" s="53">
        <v>1</v>
      </c>
      <c r="X155" s="54">
        <v>1</v>
      </c>
      <c r="Y155" s="55">
        <v>0.8</v>
      </c>
      <c r="Z155" s="53">
        <v>650</v>
      </c>
    </row>
    <row r="156" spans="1:26" x14ac:dyDescent="0.35">
      <c r="A156" s="62" t="s">
        <v>84</v>
      </c>
      <c r="B156" s="9">
        <v>780.36525384615391</v>
      </c>
      <c r="C156" s="10">
        <v>644.02701578947358</v>
      </c>
      <c r="D156" s="11">
        <v>537.70512065217395</v>
      </c>
      <c r="E156" s="9">
        <v>787.61098518518531</v>
      </c>
      <c r="F156" s="10">
        <v>648.20066500000007</v>
      </c>
      <c r="G156" s="11">
        <v>537.02033804347832</v>
      </c>
      <c r="H156" s="9">
        <v>4042.2300172413784</v>
      </c>
      <c r="I156" s="10">
        <v>3498.0996093055551</v>
      </c>
      <c r="J156" s="11">
        <v>3051.0155</v>
      </c>
      <c r="K156" s="9">
        <v>4113.0920862068961</v>
      </c>
      <c r="L156" s="10">
        <v>3519.8704426388886</v>
      </c>
      <c r="M156" s="11">
        <v>3612.0382999999997</v>
      </c>
      <c r="N156" s="9">
        <v>1623.5314545454544</v>
      </c>
      <c r="O156" s="10">
        <v>1453.7600571428572</v>
      </c>
      <c r="P156" s="11">
        <v>1346.9370000000001</v>
      </c>
      <c r="Q156" s="9">
        <v>258.71949444444442</v>
      </c>
      <c r="R156" s="10">
        <v>229.4607</v>
      </c>
      <c r="S156" s="11">
        <v>227.62490312499997</v>
      </c>
      <c r="T156" s="9">
        <v>222.61271226543332</v>
      </c>
      <c r="U156" s="10">
        <v>199.80142221666821</v>
      </c>
      <c r="V156" s="11">
        <v>185.69005522210708</v>
      </c>
      <c r="W156" s="9">
        <v>2111.416895443896</v>
      </c>
      <c r="X156" s="10">
        <v>1959.8856143163875</v>
      </c>
      <c r="Y156" s="11">
        <v>1667.6974730905415</v>
      </c>
      <c r="Z156" s="9">
        <v>1080.46515</v>
      </c>
    </row>
    <row r="157" spans="1:26" x14ac:dyDescent="0.35">
      <c r="A157" s="38" t="s">
        <v>17</v>
      </c>
      <c r="B157" s="47">
        <v>26</v>
      </c>
      <c r="C157" s="48">
        <v>19</v>
      </c>
      <c r="D157" s="49">
        <v>23</v>
      </c>
      <c r="E157" s="47">
        <v>27</v>
      </c>
      <c r="F157" s="48">
        <v>20</v>
      </c>
      <c r="G157" s="49">
        <v>23</v>
      </c>
      <c r="H157" s="47">
        <v>29</v>
      </c>
      <c r="I157" s="48">
        <v>24</v>
      </c>
      <c r="J157" s="49">
        <v>25</v>
      </c>
      <c r="K157" s="47">
        <v>29</v>
      </c>
      <c r="L157" s="48">
        <v>24</v>
      </c>
      <c r="M157" s="49">
        <v>25</v>
      </c>
      <c r="N157" s="47">
        <v>11</v>
      </c>
      <c r="O157" s="48">
        <v>7</v>
      </c>
      <c r="P157" s="49">
        <v>9</v>
      </c>
      <c r="Q157" s="47">
        <v>18</v>
      </c>
      <c r="R157" s="48">
        <v>11</v>
      </c>
      <c r="S157" s="49">
        <v>16</v>
      </c>
      <c r="T157" s="47">
        <v>15</v>
      </c>
      <c r="U157" s="48">
        <v>14</v>
      </c>
      <c r="V157" s="49">
        <v>13</v>
      </c>
      <c r="W157" s="47">
        <v>12</v>
      </c>
      <c r="X157" s="48">
        <v>9</v>
      </c>
      <c r="Y157" s="49">
        <v>10</v>
      </c>
      <c r="Z157" s="47">
        <v>10</v>
      </c>
    </row>
    <row r="158" spans="1:26" x14ac:dyDescent="0.35">
      <c r="A158" s="38" t="s">
        <v>18</v>
      </c>
      <c r="B158" s="50">
        <v>1500</v>
      </c>
      <c r="C158" s="51">
        <v>1051</v>
      </c>
      <c r="D158" s="52">
        <v>995</v>
      </c>
      <c r="E158" s="50">
        <v>1500</v>
      </c>
      <c r="F158" s="51">
        <v>1051</v>
      </c>
      <c r="G158" s="52">
        <v>995</v>
      </c>
      <c r="H158" s="50">
        <v>7912</v>
      </c>
      <c r="I158" s="51">
        <v>7500</v>
      </c>
      <c r="J158" s="52">
        <v>7000</v>
      </c>
      <c r="K158" s="50">
        <v>7912</v>
      </c>
      <c r="L158" s="51">
        <v>7500</v>
      </c>
      <c r="M158" s="52">
        <v>7500</v>
      </c>
      <c r="N158" s="50">
        <v>2600</v>
      </c>
      <c r="O158" s="51">
        <v>2240</v>
      </c>
      <c r="P158" s="52">
        <v>2340</v>
      </c>
      <c r="Q158" s="50">
        <v>750</v>
      </c>
      <c r="R158" s="51">
        <v>537.53</v>
      </c>
      <c r="S158" s="52">
        <v>617</v>
      </c>
      <c r="T158" s="50">
        <v>2235</v>
      </c>
      <c r="U158" s="51">
        <v>1788</v>
      </c>
      <c r="V158" s="52">
        <v>1788</v>
      </c>
      <c r="W158" s="50">
        <v>7500</v>
      </c>
      <c r="X158" s="51">
        <v>6375</v>
      </c>
      <c r="Y158" s="52">
        <v>6000</v>
      </c>
      <c r="Z158" s="50">
        <v>2600</v>
      </c>
    </row>
    <row r="159" spans="1:26" ht="15" thickBot="1" x14ac:dyDescent="0.4">
      <c r="A159" s="39" t="s">
        <v>19</v>
      </c>
      <c r="B159" s="53">
        <v>500</v>
      </c>
      <c r="C159" s="54">
        <v>350</v>
      </c>
      <c r="D159" s="55">
        <v>209.06077500000001</v>
      </c>
      <c r="E159" s="53">
        <v>500</v>
      </c>
      <c r="F159" s="54">
        <v>350</v>
      </c>
      <c r="G159" s="55">
        <v>209.06077500000001</v>
      </c>
      <c r="H159" s="53">
        <v>700</v>
      </c>
      <c r="I159" s="54">
        <v>700</v>
      </c>
      <c r="J159" s="55">
        <v>580</v>
      </c>
      <c r="K159" s="53">
        <v>700</v>
      </c>
      <c r="L159" s="54">
        <v>700</v>
      </c>
      <c r="M159" s="55">
        <v>700</v>
      </c>
      <c r="N159" s="53">
        <v>750</v>
      </c>
      <c r="O159" s="54">
        <v>750</v>
      </c>
      <c r="P159" s="55">
        <v>614.32000000000005</v>
      </c>
      <c r="Q159" s="53">
        <v>65</v>
      </c>
      <c r="R159" s="54">
        <v>75</v>
      </c>
      <c r="S159" s="55">
        <v>63.351750000000003</v>
      </c>
      <c r="T159" s="53">
        <v>1</v>
      </c>
      <c r="U159" s="54">
        <v>1</v>
      </c>
      <c r="V159" s="55">
        <v>0.8</v>
      </c>
      <c r="W159" s="53">
        <v>1</v>
      </c>
      <c r="X159" s="54">
        <v>1</v>
      </c>
      <c r="Y159" s="55">
        <v>0.8</v>
      </c>
      <c r="Z159" s="53">
        <v>500</v>
      </c>
    </row>
    <row r="160" spans="1:26" x14ac:dyDescent="0.35">
      <c r="A160" s="62" t="s">
        <v>85</v>
      </c>
      <c r="B160" s="9">
        <v>739.65121457489886</v>
      </c>
      <c r="C160" s="10">
        <v>602.09633333333329</v>
      </c>
      <c r="D160" s="11">
        <v>498.62687908496736</v>
      </c>
      <c r="E160" s="9">
        <v>751.46865384615398</v>
      </c>
      <c r="F160" s="10">
        <v>600.59633333333329</v>
      </c>
      <c r="G160" s="11">
        <v>497.70040849673205</v>
      </c>
      <c r="H160" s="9">
        <v>3352.2037064096535</v>
      </c>
      <c r="I160" s="10">
        <v>3218.88434375</v>
      </c>
      <c r="J160" s="11">
        <v>2455.3289244337507</v>
      </c>
      <c r="K160" s="9">
        <v>3346.2037064096535</v>
      </c>
      <c r="L160" s="10">
        <v>3211.85309375</v>
      </c>
      <c r="M160" s="11">
        <v>2777.3494585211611</v>
      </c>
      <c r="N160" s="9">
        <v>1287.2249999999999</v>
      </c>
      <c r="O160" s="10">
        <v>1380</v>
      </c>
      <c r="P160" s="11">
        <v>1053.6824999999999</v>
      </c>
      <c r="Q160" s="9">
        <v>245.87107058823526</v>
      </c>
      <c r="R160" s="10">
        <v>242.98081999999999</v>
      </c>
      <c r="S160" s="11">
        <v>210.8317625</v>
      </c>
      <c r="T160" s="9">
        <v>245.81415240293489</v>
      </c>
      <c r="U160" s="10">
        <v>222.82717088747222</v>
      </c>
      <c r="V160" s="11">
        <v>195.91581681046668</v>
      </c>
      <c r="W160" s="9">
        <v>2058.7723989900746</v>
      </c>
      <c r="X160" s="10">
        <v>2002.9144272691835</v>
      </c>
      <c r="Y160" s="11">
        <v>1614.1642556419354</v>
      </c>
      <c r="Z160" s="9">
        <v>1050</v>
      </c>
    </row>
    <row r="161" spans="1:26" x14ac:dyDescent="0.35">
      <c r="A161" s="38" t="s">
        <v>17</v>
      </c>
      <c r="B161" s="47">
        <v>19</v>
      </c>
      <c r="C161" s="48">
        <v>15</v>
      </c>
      <c r="D161" s="49">
        <v>17</v>
      </c>
      <c r="E161" s="47">
        <v>20</v>
      </c>
      <c r="F161" s="48">
        <v>15</v>
      </c>
      <c r="G161" s="49">
        <v>17</v>
      </c>
      <c r="H161" s="47">
        <v>20</v>
      </c>
      <c r="I161" s="48">
        <v>16</v>
      </c>
      <c r="J161" s="49">
        <v>17</v>
      </c>
      <c r="K161" s="47">
        <v>20</v>
      </c>
      <c r="L161" s="48">
        <v>16</v>
      </c>
      <c r="M161" s="49">
        <v>17</v>
      </c>
      <c r="N161" s="47">
        <v>8</v>
      </c>
      <c r="O161" s="48">
        <v>5</v>
      </c>
      <c r="P161" s="49">
        <v>8</v>
      </c>
      <c r="Q161" s="47">
        <v>17</v>
      </c>
      <c r="R161" s="48">
        <v>10</v>
      </c>
      <c r="S161" s="49">
        <v>16</v>
      </c>
      <c r="T161" s="47">
        <v>13</v>
      </c>
      <c r="U161" s="48">
        <v>12</v>
      </c>
      <c r="V161" s="49">
        <v>12</v>
      </c>
      <c r="W161" s="47">
        <v>12</v>
      </c>
      <c r="X161" s="48">
        <v>7</v>
      </c>
      <c r="Y161" s="49">
        <v>11</v>
      </c>
      <c r="Z161" s="47">
        <v>7</v>
      </c>
    </row>
    <row r="162" spans="1:26" x14ac:dyDescent="0.35">
      <c r="A162" s="38" t="s">
        <v>18</v>
      </c>
      <c r="B162" s="50">
        <v>1500</v>
      </c>
      <c r="C162" s="51">
        <v>1000</v>
      </c>
      <c r="D162" s="52">
        <v>995</v>
      </c>
      <c r="E162" s="50">
        <v>1500</v>
      </c>
      <c r="F162" s="51">
        <v>1000</v>
      </c>
      <c r="G162" s="52">
        <v>995</v>
      </c>
      <c r="H162" s="50">
        <v>6200</v>
      </c>
      <c r="I162" s="51">
        <v>5580</v>
      </c>
      <c r="J162" s="52">
        <v>4960</v>
      </c>
      <c r="K162" s="50">
        <v>6200</v>
      </c>
      <c r="L162" s="51">
        <v>5580</v>
      </c>
      <c r="M162" s="52">
        <v>6200</v>
      </c>
      <c r="N162" s="50">
        <v>2400</v>
      </c>
      <c r="O162" s="51">
        <v>2160</v>
      </c>
      <c r="P162" s="52">
        <v>2000</v>
      </c>
      <c r="Q162" s="50">
        <v>600</v>
      </c>
      <c r="R162" s="51">
        <v>600</v>
      </c>
      <c r="S162" s="52">
        <v>480</v>
      </c>
      <c r="T162" s="50">
        <v>2235</v>
      </c>
      <c r="U162" s="51">
        <v>1788</v>
      </c>
      <c r="V162" s="52">
        <v>1788</v>
      </c>
      <c r="W162" s="50">
        <v>6000</v>
      </c>
      <c r="X162" s="51">
        <v>5100</v>
      </c>
      <c r="Y162" s="52">
        <v>4800</v>
      </c>
      <c r="Z162" s="50">
        <v>2600</v>
      </c>
    </row>
    <row r="163" spans="1:26" ht="15" thickBot="1" x14ac:dyDescent="0.4">
      <c r="A163" s="39" t="s">
        <v>19</v>
      </c>
      <c r="B163" s="53">
        <v>400</v>
      </c>
      <c r="C163" s="54">
        <v>340</v>
      </c>
      <c r="D163" s="55">
        <v>250</v>
      </c>
      <c r="E163" s="53">
        <v>400</v>
      </c>
      <c r="F163" s="54">
        <v>340</v>
      </c>
      <c r="G163" s="55">
        <v>250</v>
      </c>
      <c r="H163" s="53">
        <v>700</v>
      </c>
      <c r="I163" s="54">
        <v>700</v>
      </c>
      <c r="J163" s="55">
        <v>541.875</v>
      </c>
      <c r="K163" s="53">
        <v>700</v>
      </c>
      <c r="L163" s="54">
        <v>700</v>
      </c>
      <c r="M163" s="55">
        <v>541.875</v>
      </c>
      <c r="N163" s="53">
        <v>257.79999999999995</v>
      </c>
      <c r="O163" s="54">
        <v>750</v>
      </c>
      <c r="P163" s="55">
        <v>180.45999999999998</v>
      </c>
      <c r="Q163" s="53">
        <v>65</v>
      </c>
      <c r="R163" s="54">
        <v>75</v>
      </c>
      <c r="S163" s="55">
        <v>100</v>
      </c>
      <c r="T163" s="53">
        <v>1</v>
      </c>
      <c r="U163" s="54">
        <v>1</v>
      </c>
      <c r="V163" s="55">
        <v>0</v>
      </c>
      <c r="W163" s="53">
        <v>1</v>
      </c>
      <c r="X163" s="54">
        <v>1</v>
      </c>
      <c r="Y163" s="55">
        <v>0</v>
      </c>
      <c r="Z163" s="53">
        <v>0</v>
      </c>
    </row>
    <row r="164" spans="1:26" x14ac:dyDescent="0.35">
      <c r="A164" s="62" t="s">
        <v>86</v>
      </c>
      <c r="B164" s="9">
        <v>626.38632751196167</v>
      </c>
      <c r="C164" s="10">
        <v>526.85296930641823</v>
      </c>
      <c r="D164" s="11">
        <v>422.16626215686279</v>
      </c>
      <c r="E164" s="9">
        <v>643.86701113636366</v>
      </c>
      <c r="F164" s="10">
        <v>525.24582644927534</v>
      </c>
      <c r="G164" s="11">
        <v>426.35441913101613</v>
      </c>
      <c r="H164" s="9">
        <v>3071.88868</v>
      </c>
      <c r="I164" s="10">
        <v>3037.8348333333338</v>
      </c>
      <c r="J164" s="11">
        <v>2294.8390216666667</v>
      </c>
      <c r="K164" s="9">
        <v>3065.88868</v>
      </c>
      <c r="L164" s="10">
        <v>3030.3348333333338</v>
      </c>
      <c r="M164" s="11">
        <v>2564.8038194444443</v>
      </c>
      <c r="N164" s="9">
        <v>1265.2629571428572</v>
      </c>
      <c r="O164" s="10">
        <v>1269.1737666267427</v>
      </c>
      <c r="P164" s="11">
        <v>1006.3006614285715</v>
      </c>
      <c r="Q164" s="9">
        <v>214.44732352941176</v>
      </c>
      <c r="R164" s="10">
        <v>205.37965000000003</v>
      </c>
      <c r="S164" s="11">
        <v>176.7462953125</v>
      </c>
      <c r="T164" s="9">
        <v>241.12977143233863</v>
      </c>
      <c r="U164" s="10">
        <v>234.86203456198407</v>
      </c>
      <c r="V164" s="11">
        <v>212.15009165627737</v>
      </c>
      <c r="W164" s="9">
        <v>2281.487687721205</v>
      </c>
      <c r="X164" s="10">
        <v>2171.0295616440771</v>
      </c>
      <c r="Y164" s="11">
        <v>2080.4175590489872</v>
      </c>
      <c r="Z164" s="9">
        <v>958.50938224601578</v>
      </c>
    </row>
    <row r="165" spans="1:26" x14ac:dyDescent="0.35">
      <c r="A165" s="38" t="s">
        <v>17</v>
      </c>
      <c r="B165" s="47">
        <v>19</v>
      </c>
      <c r="C165" s="48">
        <v>14</v>
      </c>
      <c r="D165" s="49">
        <v>17</v>
      </c>
      <c r="E165" s="47">
        <v>20</v>
      </c>
      <c r="F165" s="48">
        <v>14</v>
      </c>
      <c r="G165" s="49">
        <v>17</v>
      </c>
      <c r="H165" s="47">
        <v>20</v>
      </c>
      <c r="I165" s="48">
        <v>15</v>
      </c>
      <c r="J165" s="49">
        <v>18</v>
      </c>
      <c r="K165" s="47">
        <v>20</v>
      </c>
      <c r="L165" s="48">
        <v>15</v>
      </c>
      <c r="M165" s="49">
        <v>18</v>
      </c>
      <c r="N165" s="47">
        <v>7</v>
      </c>
      <c r="O165" s="48">
        <v>6</v>
      </c>
      <c r="P165" s="49">
        <v>7</v>
      </c>
      <c r="Q165" s="47">
        <v>17</v>
      </c>
      <c r="R165" s="48">
        <v>10</v>
      </c>
      <c r="S165" s="49">
        <v>16</v>
      </c>
      <c r="T165" s="47">
        <v>13</v>
      </c>
      <c r="U165" s="48">
        <v>11</v>
      </c>
      <c r="V165" s="49">
        <v>11</v>
      </c>
      <c r="W165" s="47">
        <v>11</v>
      </c>
      <c r="X165" s="48">
        <v>7</v>
      </c>
      <c r="Y165" s="49">
        <v>9</v>
      </c>
      <c r="Z165" s="47">
        <v>8</v>
      </c>
    </row>
    <row r="166" spans="1:26" x14ac:dyDescent="0.35">
      <c r="A166" s="38" t="s">
        <v>18</v>
      </c>
      <c r="B166" s="50">
        <v>1500</v>
      </c>
      <c r="C166" s="51">
        <v>1000</v>
      </c>
      <c r="D166" s="52">
        <v>995</v>
      </c>
      <c r="E166" s="50">
        <v>1500</v>
      </c>
      <c r="F166" s="51">
        <v>1000</v>
      </c>
      <c r="G166" s="52">
        <v>995</v>
      </c>
      <c r="H166" s="50">
        <v>6875</v>
      </c>
      <c r="I166" s="51">
        <v>6187.5</v>
      </c>
      <c r="J166" s="52">
        <v>5500</v>
      </c>
      <c r="K166" s="50">
        <v>6875</v>
      </c>
      <c r="L166" s="51">
        <v>6187.5</v>
      </c>
      <c r="M166" s="52">
        <v>6875</v>
      </c>
      <c r="N166" s="50">
        <v>2400</v>
      </c>
      <c r="O166" s="51">
        <v>2240</v>
      </c>
      <c r="P166" s="52">
        <v>1792</v>
      </c>
      <c r="Q166" s="50">
        <v>327.82499999999999</v>
      </c>
      <c r="R166" s="51">
        <v>327.82499999999999</v>
      </c>
      <c r="S166" s="52">
        <v>262.26</v>
      </c>
      <c r="T166" s="50">
        <v>2235</v>
      </c>
      <c r="U166" s="51">
        <v>1788</v>
      </c>
      <c r="V166" s="52">
        <v>1788</v>
      </c>
      <c r="W166" s="50">
        <v>7500</v>
      </c>
      <c r="X166" s="51">
        <v>6375</v>
      </c>
      <c r="Y166" s="52">
        <v>6000</v>
      </c>
      <c r="Z166" s="50">
        <v>2600</v>
      </c>
    </row>
    <row r="167" spans="1:26" ht="15" thickBot="1" x14ac:dyDescent="0.4">
      <c r="A167" s="39" t="s">
        <v>19</v>
      </c>
      <c r="B167" s="53">
        <v>155.31620000000001</v>
      </c>
      <c r="C167" s="54">
        <v>155.31620000000001</v>
      </c>
      <c r="D167" s="55">
        <v>139.78458000000001</v>
      </c>
      <c r="E167" s="53">
        <v>155.31620000000001</v>
      </c>
      <c r="F167" s="54">
        <v>155.31620000000001</v>
      </c>
      <c r="G167" s="55">
        <v>139.78458000000001</v>
      </c>
      <c r="H167" s="53">
        <v>250</v>
      </c>
      <c r="I167" s="54">
        <v>250</v>
      </c>
      <c r="J167" s="55">
        <v>220</v>
      </c>
      <c r="K167" s="53">
        <v>250</v>
      </c>
      <c r="L167" s="54">
        <v>250</v>
      </c>
      <c r="M167" s="55">
        <v>220</v>
      </c>
      <c r="N167" s="53">
        <v>524.52</v>
      </c>
      <c r="O167" s="54">
        <v>524.52</v>
      </c>
      <c r="P167" s="55">
        <v>419.61599999999999</v>
      </c>
      <c r="Q167" s="53">
        <v>20</v>
      </c>
      <c r="R167" s="54">
        <v>75</v>
      </c>
      <c r="S167" s="55">
        <v>75</v>
      </c>
      <c r="T167" s="53">
        <v>24.161916666666666</v>
      </c>
      <c r="U167" s="54">
        <v>17.715517299999998</v>
      </c>
      <c r="V167" s="55">
        <v>9.7435345150000003</v>
      </c>
      <c r="W167" s="53">
        <v>175.60176050468283</v>
      </c>
      <c r="X167" s="54">
        <v>70.240704201873129</v>
      </c>
      <c r="Y167" s="55">
        <v>158.04158445421456</v>
      </c>
      <c r="Z167" s="53">
        <v>350</v>
      </c>
    </row>
    <row r="168" spans="1:26" x14ac:dyDescent="0.35">
      <c r="A168" s="62" t="s">
        <v>87</v>
      </c>
      <c r="B168" s="9">
        <v>532.45380952380947</v>
      </c>
      <c r="C168" s="10">
        <v>415.75049411764707</v>
      </c>
      <c r="D168" s="11">
        <v>359.37173391812865</v>
      </c>
      <c r="E168" s="9">
        <v>531.31095238095236</v>
      </c>
      <c r="F168" s="10">
        <v>414.42696470588231</v>
      </c>
      <c r="G168" s="11">
        <v>371.95426315789473</v>
      </c>
      <c r="H168" s="9">
        <v>2672.8357142857144</v>
      </c>
      <c r="I168" s="10">
        <v>2466.1730434419383</v>
      </c>
      <c r="J168" s="11">
        <v>1910.0823684210527</v>
      </c>
      <c r="K168" s="9">
        <v>2673.1613636363636</v>
      </c>
      <c r="L168" s="10">
        <v>2407.2393912698412</v>
      </c>
      <c r="M168" s="11">
        <v>2289.536052631579</v>
      </c>
      <c r="N168" s="9">
        <v>1250.2447</v>
      </c>
      <c r="O168" s="10">
        <v>873.57871666666654</v>
      </c>
      <c r="P168" s="11">
        <v>854.11067444444461</v>
      </c>
      <c r="Q168" s="9">
        <v>275.62472352941177</v>
      </c>
      <c r="R168" s="10">
        <v>271.747525</v>
      </c>
      <c r="S168" s="11">
        <v>249.30235333333331</v>
      </c>
      <c r="T168" s="9">
        <v>233.01396281562089</v>
      </c>
      <c r="U168" s="10">
        <v>210.57142526293592</v>
      </c>
      <c r="V168" s="11">
        <v>244.23832555628644</v>
      </c>
      <c r="W168" s="9">
        <v>1763.6462844890725</v>
      </c>
      <c r="X168" s="10">
        <v>1671.9373888827233</v>
      </c>
      <c r="Y168" s="11">
        <v>1597.540253394289</v>
      </c>
      <c r="Z168" s="9">
        <v>852.29500000000007</v>
      </c>
    </row>
    <row r="169" spans="1:26" x14ac:dyDescent="0.35">
      <c r="A169" s="38" t="s">
        <v>17</v>
      </c>
      <c r="B169" s="47">
        <v>21</v>
      </c>
      <c r="C169" s="48">
        <v>17</v>
      </c>
      <c r="D169" s="49">
        <v>19</v>
      </c>
      <c r="E169" s="47">
        <v>21</v>
      </c>
      <c r="F169" s="48">
        <v>17</v>
      </c>
      <c r="G169" s="49">
        <v>19</v>
      </c>
      <c r="H169" s="47">
        <v>21</v>
      </c>
      <c r="I169" s="48">
        <v>19</v>
      </c>
      <c r="J169" s="49">
        <v>19</v>
      </c>
      <c r="K169" s="47">
        <v>22</v>
      </c>
      <c r="L169" s="48">
        <v>20</v>
      </c>
      <c r="M169" s="49">
        <v>19</v>
      </c>
      <c r="N169" s="47">
        <v>9</v>
      </c>
      <c r="O169" s="48">
        <v>6</v>
      </c>
      <c r="P169" s="49">
        <v>9</v>
      </c>
      <c r="Q169" s="47">
        <v>17</v>
      </c>
      <c r="R169" s="48">
        <v>12</v>
      </c>
      <c r="S169" s="49">
        <v>15</v>
      </c>
      <c r="T169" s="47">
        <v>13</v>
      </c>
      <c r="U169" s="48">
        <v>12</v>
      </c>
      <c r="V169" s="49">
        <v>9</v>
      </c>
      <c r="W169" s="47">
        <v>11</v>
      </c>
      <c r="X169" s="48">
        <v>7</v>
      </c>
      <c r="Y169" s="49">
        <v>10</v>
      </c>
      <c r="Z169" s="47">
        <v>10</v>
      </c>
    </row>
    <row r="170" spans="1:26" x14ac:dyDescent="0.35">
      <c r="A170" s="38" t="s">
        <v>18</v>
      </c>
      <c r="B170" s="50">
        <v>1178.76</v>
      </c>
      <c r="C170" s="51">
        <v>1000</v>
      </c>
      <c r="D170" s="52">
        <v>995</v>
      </c>
      <c r="E170" s="50">
        <v>1178.76</v>
      </c>
      <c r="F170" s="51">
        <v>1000</v>
      </c>
      <c r="G170" s="52">
        <v>995</v>
      </c>
      <c r="H170" s="50">
        <v>6200</v>
      </c>
      <c r="I170" s="51">
        <v>5580</v>
      </c>
      <c r="J170" s="52">
        <v>4960</v>
      </c>
      <c r="K170" s="50">
        <v>6200</v>
      </c>
      <c r="L170" s="51">
        <v>5580</v>
      </c>
      <c r="M170" s="52">
        <v>6200</v>
      </c>
      <c r="N170" s="50">
        <v>4160</v>
      </c>
      <c r="O170" s="51">
        <v>2160</v>
      </c>
      <c r="P170" s="52">
        <v>2240</v>
      </c>
      <c r="Q170" s="50">
        <v>1408.05</v>
      </c>
      <c r="R170" s="51">
        <v>1281.4000000000001</v>
      </c>
      <c r="S170" s="52">
        <v>1267.2449999999999</v>
      </c>
      <c r="T170" s="50">
        <v>2235</v>
      </c>
      <c r="U170" s="51">
        <v>1788</v>
      </c>
      <c r="V170" s="52">
        <v>1788</v>
      </c>
      <c r="W170" s="50">
        <v>4800</v>
      </c>
      <c r="X170" s="51">
        <v>3596</v>
      </c>
      <c r="Y170" s="52">
        <v>4800</v>
      </c>
      <c r="Z170" s="50">
        <v>2600</v>
      </c>
    </row>
    <row r="171" spans="1:26" ht="15" thickBot="1" x14ac:dyDescent="0.4">
      <c r="A171" s="39" t="s">
        <v>19</v>
      </c>
      <c r="B171" s="53">
        <v>80.459999999999994</v>
      </c>
      <c r="C171" s="54">
        <v>80.459999999999994</v>
      </c>
      <c r="D171" s="55">
        <v>72.414000000000001</v>
      </c>
      <c r="E171" s="53">
        <v>80.459999999999994</v>
      </c>
      <c r="F171" s="54">
        <v>80.459999999999994</v>
      </c>
      <c r="G171" s="55">
        <v>72.414000000000001</v>
      </c>
      <c r="H171" s="53">
        <v>250</v>
      </c>
      <c r="I171" s="54">
        <v>250</v>
      </c>
      <c r="J171" s="55">
        <v>220</v>
      </c>
      <c r="K171" s="53">
        <v>250</v>
      </c>
      <c r="L171" s="54">
        <v>250</v>
      </c>
      <c r="M171" s="55">
        <v>220</v>
      </c>
      <c r="N171" s="53">
        <v>238.4</v>
      </c>
      <c r="O171" s="54">
        <v>238.4</v>
      </c>
      <c r="P171" s="55">
        <v>190.72</v>
      </c>
      <c r="Q171" s="53">
        <v>20</v>
      </c>
      <c r="R171" s="54">
        <v>75</v>
      </c>
      <c r="S171" s="55">
        <v>75</v>
      </c>
      <c r="T171" s="53">
        <v>17.0307</v>
      </c>
      <c r="U171" s="54">
        <v>14.664</v>
      </c>
      <c r="V171" s="55">
        <v>13.624560000000001</v>
      </c>
      <c r="W171" s="53">
        <v>100</v>
      </c>
      <c r="X171" s="54">
        <v>70.590670201919224</v>
      </c>
      <c r="Y171" s="55">
        <v>158.82900795431826</v>
      </c>
      <c r="Z171" s="53">
        <v>0</v>
      </c>
    </row>
    <row r="172" spans="1:26" x14ac:dyDescent="0.35">
      <c r="A172" s="62" t="s">
        <v>88</v>
      </c>
      <c r="B172" s="9">
        <v>719.92809782608708</v>
      </c>
      <c r="C172" s="10">
        <v>578.0803194444444</v>
      </c>
      <c r="D172" s="11">
        <v>492.76370437499997</v>
      </c>
      <c r="E172" s="9">
        <v>730.5977604166668</v>
      </c>
      <c r="F172" s="10">
        <v>576.8303194444444</v>
      </c>
      <c r="G172" s="11">
        <v>496.27620437500002</v>
      </c>
      <c r="H172" s="9">
        <v>3401.8522000000003</v>
      </c>
      <c r="I172" s="10">
        <v>3277.9357608695655</v>
      </c>
      <c r="J172" s="11">
        <v>2709.3753295454549</v>
      </c>
      <c r="K172" s="9">
        <v>3484.0522000000001</v>
      </c>
      <c r="L172" s="10">
        <v>3300.6531521739134</v>
      </c>
      <c r="M172" s="11">
        <v>3040.3616931818178</v>
      </c>
      <c r="N172" s="9">
        <v>1479.1222222222223</v>
      </c>
      <c r="O172" s="10">
        <v>1380.1207142857145</v>
      </c>
      <c r="P172" s="11">
        <v>1228.3855555555556</v>
      </c>
      <c r="Q172" s="9">
        <v>247.23997058823528</v>
      </c>
      <c r="R172" s="10">
        <v>228.70314999999999</v>
      </c>
      <c r="S172" s="11">
        <v>206.66699218749997</v>
      </c>
      <c r="T172" s="9">
        <v>224.82138263210842</v>
      </c>
      <c r="U172" s="10">
        <v>200.55746374291704</v>
      </c>
      <c r="V172" s="11">
        <v>183.19894159989624</v>
      </c>
      <c r="W172" s="9">
        <v>1997.1540838659446</v>
      </c>
      <c r="X172" s="10">
        <v>1748.4251881233686</v>
      </c>
      <c r="Y172" s="11">
        <v>2232.9922287719387</v>
      </c>
      <c r="Z172" s="9">
        <v>1039.7431666666666</v>
      </c>
    </row>
    <row r="173" spans="1:26" x14ac:dyDescent="0.35">
      <c r="A173" s="38" t="s">
        <v>17</v>
      </c>
      <c r="B173" s="47">
        <v>23</v>
      </c>
      <c r="C173" s="48">
        <v>18</v>
      </c>
      <c r="D173" s="49">
        <v>20</v>
      </c>
      <c r="E173" s="47">
        <v>24</v>
      </c>
      <c r="F173" s="48">
        <v>18</v>
      </c>
      <c r="G173" s="49">
        <v>20</v>
      </c>
      <c r="H173" s="47">
        <v>25</v>
      </c>
      <c r="I173" s="48">
        <v>23</v>
      </c>
      <c r="J173" s="49">
        <v>22</v>
      </c>
      <c r="K173" s="47">
        <v>25</v>
      </c>
      <c r="L173" s="48">
        <v>23</v>
      </c>
      <c r="M173" s="49">
        <v>22</v>
      </c>
      <c r="N173" s="47">
        <v>9</v>
      </c>
      <c r="O173" s="48">
        <v>7</v>
      </c>
      <c r="P173" s="49">
        <v>9</v>
      </c>
      <c r="Q173" s="47">
        <v>17</v>
      </c>
      <c r="R173" s="48">
        <v>10</v>
      </c>
      <c r="S173" s="49">
        <v>16</v>
      </c>
      <c r="T173" s="47">
        <v>14</v>
      </c>
      <c r="U173" s="48">
        <v>13</v>
      </c>
      <c r="V173" s="49">
        <v>13</v>
      </c>
      <c r="W173" s="47">
        <v>12</v>
      </c>
      <c r="X173" s="48">
        <v>8</v>
      </c>
      <c r="Y173" s="49">
        <v>10</v>
      </c>
      <c r="Z173" s="47">
        <v>9</v>
      </c>
    </row>
    <row r="174" spans="1:26" x14ac:dyDescent="0.35">
      <c r="A174" s="38" t="s">
        <v>18</v>
      </c>
      <c r="B174" s="50">
        <v>1500</v>
      </c>
      <c r="C174" s="51">
        <v>1000</v>
      </c>
      <c r="D174" s="52">
        <v>995</v>
      </c>
      <c r="E174" s="50">
        <v>1500</v>
      </c>
      <c r="F174" s="51">
        <v>1000</v>
      </c>
      <c r="G174" s="52">
        <v>995</v>
      </c>
      <c r="H174" s="50">
        <v>6975</v>
      </c>
      <c r="I174" s="51">
        <v>6277.5</v>
      </c>
      <c r="J174" s="52">
        <v>6321.28</v>
      </c>
      <c r="K174" s="50">
        <v>6975</v>
      </c>
      <c r="L174" s="51">
        <v>6277.5</v>
      </c>
      <c r="M174" s="52">
        <v>6975</v>
      </c>
      <c r="N174" s="50">
        <v>2400</v>
      </c>
      <c r="O174" s="51">
        <v>2160</v>
      </c>
      <c r="P174" s="52">
        <v>2000</v>
      </c>
      <c r="Q174" s="50">
        <v>600</v>
      </c>
      <c r="R174" s="51">
        <v>600</v>
      </c>
      <c r="S174" s="52">
        <v>480</v>
      </c>
      <c r="T174" s="50">
        <v>2235</v>
      </c>
      <c r="U174" s="51">
        <v>1788</v>
      </c>
      <c r="V174" s="52">
        <v>1788</v>
      </c>
      <c r="W174" s="50">
        <v>6000</v>
      </c>
      <c r="X174" s="51">
        <v>5100</v>
      </c>
      <c r="Y174" s="52">
        <v>9481.92</v>
      </c>
      <c r="Z174" s="50">
        <v>2600</v>
      </c>
    </row>
    <row r="175" spans="1:26" ht="15" thickBot="1" x14ac:dyDescent="0.4">
      <c r="A175" s="39" t="s">
        <v>19</v>
      </c>
      <c r="B175" s="53">
        <v>300</v>
      </c>
      <c r="C175" s="54">
        <v>255</v>
      </c>
      <c r="D175" s="55">
        <v>240</v>
      </c>
      <c r="E175" s="53">
        <v>300</v>
      </c>
      <c r="F175" s="54">
        <v>255</v>
      </c>
      <c r="G175" s="55">
        <v>240</v>
      </c>
      <c r="H175" s="53">
        <v>700</v>
      </c>
      <c r="I175" s="54">
        <v>700</v>
      </c>
      <c r="J175" s="55">
        <v>541.875</v>
      </c>
      <c r="K175" s="53">
        <v>700</v>
      </c>
      <c r="L175" s="54">
        <v>700</v>
      </c>
      <c r="M175" s="55">
        <v>541.875</v>
      </c>
      <c r="N175" s="53">
        <v>750</v>
      </c>
      <c r="O175" s="54">
        <v>750</v>
      </c>
      <c r="P175" s="55">
        <v>630</v>
      </c>
      <c r="Q175" s="53">
        <v>65</v>
      </c>
      <c r="R175" s="54">
        <v>75</v>
      </c>
      <c r="S175" s="55">
        <v>75.664875000000009</v>
      </c>
      <c r="T175" s="53">
        <v>1</v>
      </c>
      <c r="U175" s="54">
        <v>1</v>
      </c>
      <c r="V175" s="55">
        <v>0.8</v>
      </c>
      <c r="W175" s="53">
        <v>1</v>
      </c>
      <c r="X175" s="54">
        <v>1</v>
      </c>
      <c r="Y175" s="55">
        <v>0.8</v>
      </c>
      <c r="Z175" s="53">
        <v>357.68850000000003</v>
      </c>
    </row>
    <row r="176" spans="1:26" x14ac:dyDescent="0.35">
      <c r="A176" s="62" t="s">
        <v>89</v>
      </c>
      <c r="B176" s="9">
        <v>631.89473684210532</v>
      </c>
      <c r="C176" s="10">
        <v>527.07857142857142</v>
      </c>
      <c r="D176" s="11">
        <v>438.65882352941173</v>
      </c>
      <c r="E176" s="9">
        <v>630.63157894736844</v>
      </c>
      <c r="F176" s="10">
        <v>525.47142857142865</v>
      </c>
      <c r="G176" s="11">
        <v>442.55588235294118</v>
      </c>
      <c r="H176" s="9">
        <v>3250.8947368421054</v>
      </c>
      <c r="I176" s="10">
        <v>2939.7375000000002</v>
      </c>
      <c r="J176" s="11">
        <v>2523.5411764705887</v>
      </c>
      <c r="K176" s="9">
        <v>3244.5789473684213</v>
      </c>
      <c r="L176" s="10">
        <v>2932.7062500000002</v>
      </c>
      <c r="M176" s="11">
        <v>2873.6323529411766</v>
      </c>
      <c r="N176" s="9">
        <v>1182.8571428571429</v>
      </c>
      <c r="O176" s="10">
        <v>1168</v>
      </c>
      <c r="P176" s="11">
        <v>901.57142857142856</v>
      </c>
      <c r="Q176" s="9">
        <v>246</v>
      </c>
      <c r="R176" s="10">
        <v>237.1</v>
      </c>
      <c r="S176" s="11">
        <v>195.25</v>
      </c>
      <c r="T176" s="9">
        <v>258.17241944933335</v>
      </c>
      <c r="U176" s="10">
        <v>235.70301086436359</v>
      </c>
      <c r="V176" s="11">
        <v>231.32079835437816</v>
      </c>
      <c r="W176" s="9">
        <v>1878.0779768478862</v>
      </c>
      <c r="X176" s="10">
        <v>1709.0823755496406</v>
      </c>
      <c r="Y176" s="11">
        <v>1749.9924304180618</v>
      </c>
      <c r="Z176" s="9">
        <v>1042.8571428571429</v>
      </c>
    </row>
    <row r="177" spans="1:26" x14ac:dyDescent="0.35">
      <c r="A177" s="63" t="s">
        <v>17</v>
      </c>
      <c r="B177" s="64">
        <v>19</v>
      </c>
      <c r="C177" s="65">
        <v>14</v>
      </c>
      <c r="D177" s="66">
        <v>17</v>
      </c>
      <c r="E177" s="64">
        <v>19</v>
      </c>
      <c r="F177" s="65">
        <v>14</v>
      </c>
      <c r="G177" s="66">
        <v>17</v>
      </c>
      <c r="H177" s="64">
        <v>19</v>
      </c>
      <c r="I177" s="65">
        <v>16</v>
      </c>
      <c r="J177" s="66">
        <v>17</v>
      </c>
      <c r="K177" s="64">
        <v>19</v>
      </c>
      <c r="L177" s="65">
        <v>16</v>
      </c>
      <c r="M177" s="66">
        <v>17</v>
      </c>
      <c r="N177" s="64">
        <v>7</v>
      </c>
      <c r="O177" s="65">
        <v>5</v>
      </c>
      <c r="P177" s="66">
        <v>7</v>
      </c>
      <c r="Q177" s="64">
        <v>15</v>
      </c>
      <c r="R177" s="65">
        <v>10</v>
      </c>
      <c r="S177" s="66">
        <v>14</v>
      </c>
      <c r="T177" s="64">
        <v>12</v>
      </c>
      <c r="U177" s="65">
        <v>11</v>
      </c>
      <c r="V177" s="66">
        <v>10</v>
      </c>
      <c r="W177" s="64">
        <v>11</v>
      </c>
      <c r="X177" s="65">
        <v>7</v>
      </c>
      <c r="Y177" s="66">
        <v>9</v>
      </c>
      <c r="Z177" s="64">
        <v>7</v>
      </c>
    </row>
    <row r="178" spans="1:26" x14ac:dyDescent="0.35">
      <c r="A178" s="38" t="s">
        <v>18</v>
      </c>
      <c r="B178" s="50">
        <v>1500</v>
      </c>
      <c r="C178" s="51">
        <v>1000</v>
      </c>
      <c r="D178" s="52">
        <v>995</v>
      </c>
      <c r="E178" s="50">
        <v>1500</v>
      </c>
      <c r="F178" s="51">
        <v>1000</v>
      </c>
      <c r="G178" s="52">
        <v>995</v>
      </c>
      <c r="H178" s="50">
        <v>6200</v>
      </c>
      <c r="I178" s="51">
        <v>5580</v>
      </c>
      <c r="J178" s="52">
        <v>4960</v>
      </c>
      <c r="K178" s="50">
        <v>6200</v>
      </c>
      <c r="L178" s="51">
        <v>5580</v>
      </c>
      <c r="M178" s="52">
        <v>6200</v>
      </c>
      <c r="N178" s="50">
        <v>2400</v>
      </c>
      <c r="O178" s="51">
        <v>2160</v>
      </c>
      <c r="P178" s="52">
        <v>1512</v>
      </c>
      <c r="Q178" s="50">
        <v>600</v>
      </c>
      <c r="R178" s="51">
        <v>600</v>
      </c>
      <c r="S178" s="52">
        <v>480</v>
      </c>
      <c r="T178" s="50">
        <v>2235</v>
      </c>
      <c r="U178" s="51">
        <v>1788</v>
      </c>
      <c r="V178" s="52">
        <v>1788</v>
      </c>
      <c r="W178" s="50">
        <v>4800</v>
      </c>
      <c r="X178" s="51">
        <v>3596</v>
      </c>
      <c r="Y178" s="52">
        <v>4800</v>
      </c>
      <c r="Z178" s="50">
        <v>2600</v>
      </c>
    </row>
    <row r="179" spans="1:26" ht="15" thickBot="1" x14ac:dyDescent="0.4">
      <c r="A179" s="39" t="s">
        <v>19</v>
      </c>
      <c r="B179" s="20">
        <v>244</v>
      </c>
      <c r="C179" s="21">
        <v>219.6</v>
      </c>
      <c r="D179" s="22">
        <v>195.20000000000002</v>
      </c>
      <c r="E179" s="20">
        <v>244</v>
      </c>
      <c r="F179" s="21">
        <v>219.6</v>
      </c>
      <c r="G179" s="22">
        <v>195.20000000000002</v>
      </c>
      <c r="H179" s="20">
        <v>250</v>
      </c>
      <c r="I179" s="21">
        <v>250</v>
      </c>
      <c r="J179" s="22">
        <v>220</v>
      </c>
      <c r="K179" s="20">
        <v>250</v>
      </c>
      <c r="L179" s="21">
        <v>250</v>
      </c>
      <c r="M179" s="20">
        <v>220</v>
      </c>
      <c r="N179" s="20">
        <v>730</v>
      </c>
      <c r="O179" s="21">
        <v>730</v>
      </c>
      <c r="P179" s="22">
        <v>584</v>
      </c>
      <c r="Q179" s="20">
        <v>20</v>
      </c>
      <c r="R179" s="21">
        <v>75</v>
      </c>
      <c r="S179" s="22">
        <v>75</v>
      </c>
      <c r="T179" s="20">
        <v>30.5</v>
      </c>
      <c r="U179" s="21">
        <v>27.45</v>
      </c>
      <c r="V179" s="22">
        <v>24.400000000000002</v>
      </c>
      <c r="W179" s="20">
        <v>192.93909490799999</v>
      </c>
      <c r="X179" s="21">
        <v>77.175637963200003</v>
      </c>
      <c r="Y179" s="22">
        <v>173.6451854172</v>
      </c>
      <c r="Z179" s="20">
        <v>350</v>
      </c>
    </row>
    <row r="181" spans="1:26" ht="44" customHeight="1" x14ac:dyDescent="0.5">
      <c r="A181" s="1" t="s">
        <v>0</v>
      </c>
    </row>
    <row r="182" spans="1:26" ht="15" thickBot="1" x14ac:dyDescent="0.4"/>
    <row r="183" spans="1:26" ht="44" customHeight="1" thickBot="1" x14ac:dyDescent="0.4">
      <c r="A183" s="31" t="s">
        <v>90</v>
      </c>
      <c r="B183" s="157" t="s">
        <v>1</v>
      </c>
      <c r="C183" s="158"/>
      <c r="D183" s="159"/>
      <c r="E183" s="157" t="s">
        <v>2</v>
      </c>
      <c r="F183" s="158"/>
      <c r="G183" s="159"/>
      <c r="H183" s="157" t="s">
        <v>3</v>
      </c>
      <c r="I183" s="158"/>
      <c r="J183" s="159"/>
      <c r="K183" s="157" t="s">
        <v>4</v>
      </c>
      <c r="L183" s="158"/>
      <c r="M183" s="159"/>
      <c r="N183" s="157" t="s">
        <v>91</v>
      </c>
      <c r="O183" s="158"/>
      <c r="P183" s="159"/>
      <c r="Q183" s="157" t="s">
        <v>6</v>
      </c>
      <c r="R183" s="158"/>
      <c r="S183" s="159"/>
      <c r="T183" s="157" t="s">
        <v>7</v>
      </c>
      <c r="U183" s="158"/>
      <c r="V183" s="159"/>
      <c r="W183" s="157" t="s">
        <v>92</v>
      </c>
      <c r="X183" s="158"/>
      <c r="Y183" s="159"/>
      <c r="Z183" s="2" t="s">
        <v>9</v>
      </c>
    </row>
    <row r="184" spans="1:26" ht="58.5" thickBot="1" x14ac:dyDescent="0.4">
      <c r="A184" s="3" t="s">
        <v>10</v>
      </c>
      <c r="B184" s="4" t="s">
        <v>11</v>
      </c>
      <c r="C184" s="4" t="s">
        <v>12</v>
      </c>
      <c r="D184" s="4" t="s">
        <v>13</v>
      </c>
      <c r="E184" s="4" t="s">
        <v>11</v>
      </c>
      <c r="F184" s="4" t="s">
        <v>12</v>
      </c>
      <c r="G184" s="4" t="s">
        <v>13</v>
      </c>
      <c r="H184" s="4" t="s">
        <v>11</v>
      </c>
      <c r="I184" s="4" t="s">
        <v>12</v>
      </c>
      <c r="J184" s="4" t="s">
        <v>13</v>
      </c>
      <c r="K184" s="4" t="s">
        <v>11</v>
      </c>
      <c r="L184" s="4" t="s">
        <v>12</v>
      </c>
      <c r="M184" s="4" t="s">
        <v>13</v>
      </c>
      <c r="N184" s="4" t="s">
        <v>11</v>
      </c>
      <c r="O184" s="4" t="s">
        <v>12</v>
      </c>
      <c r="P184" s="4" t="s">
        <v>13</v>
      </c>
      <c r="Q184" s="4" t="s">
        <v>11</v>
      </c>
      <c r="R184" s="4" t="s">
        <v>12</v>
      </c>
      <c r="S184" s="4" t="s">
        <v>13</v>
      </c>
      <c r="T184" s="4" t="s">
        <v>11</v>
      </c>
      <c r="U184" s="4" t="s">
        <v>12</v>
      </c>
      <c r="V184" s="4" t="s">
        <v>13</v>
      </c>
      <c r="W184" s="4" t="s">
        <v>11</v>
      </c>
      <c r="X184" s="4" t="s">
        <v>12</v>
      </c>
      <c r="Y184" s="4" t="s">
        <v>13</v>
      </c>
      <c r="Z184" s="5" t="s">
        <v>14</v>
      </c>
    </row>
    <row r="185" spans="1:26" ht="15" thickBot="1" x14ac:dyDescent="0.4">
      <c r="A185" s="6" t="s">
        <v>15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8"/>
      <c r="T185" s="7"/>
      <c r="U185" s="7"/>
      <c r="V185" s="8"/>
      <c r="W185" s="7"/>
      <c r="X185" s="7"/>
      <c r="Y185" s="8"/>
      <c r="Z185" s="8"/>
    </row>
    <row r="186" spans="1:26" x14ac:dyDescent="0.35">
      <c r="A186" s="41" t="s">
        <v>16</v>
      </c>
      <c r="B186" s="9">
        <v>746.31720988484847</v>
      </c>
      <c r="C186" s="10">
        <v>658.90870485896778</v>
      </c>
      <c r="D186" s="11">
        <v>557.40758105613793</v>
      </c>
      <c r="E186" s="9">
        <v>727.50670101757566</v>
      </c>
      <c r="F186" s="10">
        <v>640.74100430903229</v>
      </c>
      <c r="G186" s="11">
        <v>552.01113993131037</v>
      </c>
      <c r="H186" s="9">
        <v>4401.212121212121</v>
      </c>
      <c r="I186" s="10">
        <v>3960.9833333333331</v>
      </c>
      <c r="J186" s="11">
        <v>3378.8827586206899</v>
      </c>
      <c r="K186" s="9">
        <v>4356.09375</v>
      </c>
      <c r="L186" s="10">
        <v>3905.6206896551726</v>
      </c>
      <c r="M186" s="11">
        <v>3373.684482758621</v>
      </c>
      <c r="N186" s="9">
        <v>2048.8724799157144</v>
      </c>
      <c r="O186" s="10">
        <v>1924.723199692967</v>
      </c>
      <c r="P186" s="11">
        <v>1810.855883529091</v>
      </c>
      <c r="Q186" s="9">
        <v>311.88746338666664</v>
      </c>
      <c r="R186" s="10">
        <v>318.92027130999998</v>
      </c>
      <c r="S186" s="11">
        <v>261.51402130999998</v>
      </c>
      <c r="T186" s="9">
        <v>130.27483963100002</v>
      </c>
      <c r="U186" s="10">
        <v>126.43182893973334</v>
      </c>
      <c r="V186" s="11">
        <v>107.39521684473847</v>
      </c>
      <c r="W186" s="9">
        <v>1818.1217846363636</v>
      </c>
      <c r="X186" s="10">
        <v>1745.5797363839999</v>
      </c>
      <c r="Y186" s="11">
        <v>1235.93318688</v>
      </c>
      <c r="Z186" s="9">
        <v>1110.5625</v>
      </c>
    </row>
    <row r="187" spans="1:26" x14ac:dyDescent="0.35">
      <c r="A187" s="12" t="s">
        <v>17</v>
      </c>
      <c r="B187" s="13">
        <v>33</v>
      </c>
      <c r="C187" s="14">
        <v>31</v>
      </c>
      <c r="D187" s="15">
        <v>29</v>
      </c>
      <c r="E187" s="13">
        <v>33</v>
      </c>
      <c r="F187" s="14">
        <v>31</v>
      </c>
      <c r="G187" s="15">
        <v>29</v>
      </c>
      <c r="H187" s="13">
        <v>33</v>
      </c>
      <c r="I187" s="14">
        <v>30</v>
      </c>
      <c r="J187" s="15">
        <v>29</v>
      </c>
      <c r="K187" s="13">
        <v>32</v>
      </c>
      <c r="L187" s="14">
        <v>29</v>
      </c>
      <c r="M187" s="15">
        <v>29</v>
      </c>
      <c r="N187" s="13">
        <v>14</v>
      </c>
      <c r="O187" s="14">
        <v>14</v>
      </c>
      <c r="P187" s="15">
        <v>11</v>
      </c>
      <c r="Q187" s="13">
        <v>18</v>
      </c>
      <c r="R187" s="14">
        <v>16</v>
      </c>
      <c r="S187" s="15">
        <v>16</v>
      </c>
      <c r="T187" s="13">
        <v>16</v>
      </c>
      <c r="U187" s="14">
        <v>15</v>
      </c>
      <c r="V187" s="15">
        <v>13</v>
      </c>
      <c r="W187" s="13">
        <v>11</v>
      </c>
      <c r="X187" s="14">
        <v>10</v>
      </c>
      <c r="Y187" s="15">
        <v>9</v>
      </c>
      <c r="Z187" s="13">
        <v>16</v>
      </c>
    </row>
    <row r="188" spans="1:26" x14ac:dyDescent="0.35">
      <c r="A188" s="12" t="s">
        <v>18</v>
      </c>
      <c r="B188" s="16">
        <v>1000</v>
      </c>
      <c r="C188" s="17">
        <v>1000</v>
      </c>
      <c r="D188" s="18">
        <v>938</v>
      </c>
      <c r="E188" s="16">
        <v>1000</v>
      </c>
      <c r="F188" s="17">
        <v>1000</v>
      </c>
      <c r="G188" s="18">
        <v>938</v>
      </c>
      <c r="H188" s="16">
        <v>7750</v>
      </c>
      <c r="I188" s="17">
        <v>7750</v>
      </c>
      <c r="J188" s="18">
        <v>6902</v>
      </c>
      <c r="K188" s="16">
        <v>7750</v>
      </c>
      <c r="L188" s="17">
        <v>7750</v>
      </c>
      <c r="M188" s="18">
        <v>6660</v>
      </c>
      <c r="N188" s="16">
        <v>5600</v>
      </c>
      <c r="O188" s="17">
        <v>5600</v>
      </c>
      <c r="P188" s="18">
        <v>5600</v>
      </c>
      <c r="Q188" s="16">
        <v>1000</v>
      </c>
      <c r="R188" s="17">
        <v>1000</v>
      </c>
      <c r="S188" s="18">
        <v>650</v>
      </c>
      <c r="T188" s="16">
        <v>500</v>
      </c>
      <c r="U188" s="17">
        <v>500</v>
      </c>
      <c r="V188" s="18">
        <v>440</v>
      </c>
      <c r="W188" s="16">
        <v>4950</v>
      </c>
      <c r="X188" s="17">
        <v>4950</v>
      </c>
      <c r="Y188" s="18">
        <v>3465</v>
      </c>
      <c r="Z188" s="16">
        <v>2000</v>
      </c>
    </row>
    <row r="189" spans="1:26" ht="15" thickBot="1" x14ac:dyDescent="0.4">
      <c r="A189" s="19" t="s">
        <v>19</v>
      </c>
      <c r="B189" s="20">
        <v>490</v>
      </c>
      <c r="C189" s="21">
        <v>212</v>
      </c>
      <c r="D189" s="22">
        <v>300</v>
      </c>
      <c r="E189" s="20">
        <v>490</v>
      </c>
      <c r="F189" s="21">
        <v>212</v>
      </c>
      <c r="G189" s="22">
        <v>300</v>
      </c>
      <c r="H189" s="20">
        <v>375</v>
      </c>
      <c r="I189" s="21">
        <v>340</v>
      </c>
      <c r="J189" s="22">
        <v>165</v>
      </c>
      <c r="K189" s="20">
        <v>375</v>
      </c>
      <c r="L189" s="21">
        <v>340</v>
      </c>
      <c r="M189" s="22">
        <v>165</v>
      </c>
      <c r="N189" s="20">
        <v>624.21471881999992</v>
      </c>
      <c r="O189" s="21">
        <v>624.21471881999992</v>
      </c>
      <c r="P189" s="22">
        <v>624.21471881999992</v>
      </c>
      <c r="Q189" s="20">
        <v>150</v>
      </c>
      <c r="R189" s="21">
        <v>150</v>
      </c>
      <c r="S189" s="22">
        <v>120</v>
      </c>
      <c r="T189" s="20">
        <v>25</v>
      </c>
      <c r="U189" s="21">
        <v>18.329999999999998</v>
      </c>
      <c r="V189" s="22">
        <v>30</v>
      </c>
      <c r="W189" s="20">
        <v>193</v>
      </c>
      <c r="X189" s="21">
        <v>57.9</v>
      </c>
      <c r="Y189" s="22">
        <v>154.4</v>
      </c>
      <c r="Z189" s="20">
        <v>650</v>
      </c>
    </row>
    <row r="190" spans="1:26" x14ac:dyDescent="0.35">
      <c r="A190" s="23" t="s">
        <v>20</v>
      </c>
      <c r="B190" s="9">
        <v>660.00221412307678</v>
      </c>
      <c r="C190" s="10">
        <v>594.35322933990915</v>
      </c>
      <c r="D190" s="11">
        <v>507.32438482752383</v>
      </c>
      <c r="E190" s="9">
        <v>649.16579902230774</v>
      </c>
      <c r="F190" s="10">
        <v>584.16237856500004</v>
      </c>
      <c r="G190" s="11">
        <v>501.03882327419046</v>
      </c>
      <c r="H190" s="9">
        <v>3597.5887218846156</v>
      </c>
      <c r="I190" s="10">
        <v>3158.8917718978259</v>
      </c>
      <c r="J190" s="11">
        <v>3057.1359125795452</v>
      </c>
      <c r="K190" s="9">
        <v>3568.9348757307694</v>
      </c>
      <c r="L190" s="10">
        <v>3126.8265545065219</v>
      </c>
      <c r="M190" s="11">
        <v>3064.9200034886362</v>
      </c>
      <c r="N190" s="9">
        <v>1549.7630909836364</v>
      </c>
      <c r="O190" s="10">
        <v>1399.6917108519999</v>
      </c>
      <c r="P190" s="11">
        <v>1420.9127465355555</v>
      </c>
      <c r="Q190" s="9">
        <v>291.23557259124999</v>
      </c>
      <c r="R190" s="10">
        <v>300.29642417035717</v>
      </c>
      <c r="S190" s="11">
        <v>247.88003259535714</v>
      </c>
      <c r="T190" s="9">
        <v>136.83113430328572</v>
      </c>
      <c r="U190" s="10">
        <v>132.22693179411539</v>
      </c>
      <c r="V190" s="11">
        <v>107.005554466175</v>
      </c>
      <c r="W190" s="9">
        <v>1660.8155145555554</v>
      </c>
      <c r="X190" s="10">
        <v>1769.3996234057142</v>
      </c>
      <c r="Y190" s="11">
        <v>1258.2283831314285</v>
      </c>
      <c r="Z190" s="9">
        <v>1143.4373003455999</v>
      </c>
    </row>
    <row r="191" spans="1:26" x14ac:dyDescent="0.35">
      <c r="A191" s="12" t="s">
        <v>17</v>
      </c>
      <c r="B191" s="13">
        <v>26</v>
      </c>
      <c r="C191" s="14">
        <v>22</v>
      </c>
      <c r="D191" s="15">
        <v>21</v>
      </c>
      <c r="E191" s="13">
        <v>26</v>
      </c>
      <c r="F191" s="14">
        <v>22</v>
      </c>
      <c r="G191" s="15">
        <v>21</v>
      </c>
      <c r="H191" s="13">
        <v>26</v>
      </c>
      <c r="I191" s="14">
        <v>23</v>
      </c>
      <c r="J191" s="15">
        <v>22</v>
      </c>
      <c r="K191" s="13">
        <v>26</v>
      </c>
      <c r="L191" s="14">
        <v>23</v>
      </c>
      <c r="M191" s="15">
        <v>22</v>
      </c>
      <c r="N191" s="13">
        <v>11</v>
      </c>
      <c r="O191" s="14">
        <v>10</v>
      </c>
      <c r="P191" s="15">
        <v>9</v>
      </c>
      <c r="Q191" s="13">
        <v>16</v>
      </c>
      <c r="R191" s="14">
        <v>14</v>
      </c>
      <c r="S191" s="15">
        <v>14</v>
      </c>
      <c r="T191" s="13">
        <v>14</v>
      </c>
      <c r="U191" s="14">
        <v>13</v>
      </c>
      <c r="V191" s="15">
        <v>12</v>
      </c>
      <c r="W191" s="13">
        <v>9</v>
      </c>
      <c r="X191" s="14">
        <v>7</v>
      </c>
      <c r="Y191" s="15">
        <v>7</v>
      </c>
      <c r="Z191" s="13">
        <v>10</v>
      </c>
    </row>
    <row r="192" spans="1:26" x14ac:dyDescent="0.35">
      <c r="A192" s="12" t="s">
        <v>18</v>
      </c>
      <c r="B192" s="16">
        <v>1000</v>
      </c>
      <c r="C192" s="17">
        <v>1000</v>
      </c>
      <c r="D192" s="18">
        <v>850</v>
      </c>
      <c r="E192" s="16">
        <v>1000</v>
      </c>
      <c r="F192" s="17">
        <v>1000</v>
      </c>
      <c r="G192" s="18">
        <v>850</v>
      </c>
      <c r="H192" s="16">
        <v>5900</v>
      </c>
      <c r="I192" s="17">
        <v>5351.3499999999995</v>
      </c>
      <c r="J192" s="18">
        <v>7500</v>
      </c>
      <c r="K192" s="16">
        <v>5900</v>
      </c>
      <c r="L192" s="17">
        <v>5351.3499999999995</v>
      </c>
      <c r="M192" s="18">
        <v>7500</v>
      </c>
      <c r="N192" s="16">
        <v>3000</v>
      </c>
      <c r="O192" s="17">
        <v>3000</v>
      </c>
      <c r="P192" s="18">
        <v>3000</v>
      </c>
      <c r="Q192" s="16">
        <v>700</v>
      </c>
      <c r="R192" s="17">
        <v>700</v>
      </c>
      <c r="S192" s="18">
        <v>480</v>
      </c>
      <c r="T192" s="16">
        <v>500</v>
      </c>
      <c r="U192" s="17">
        <v>500</v>
      </c>
      <c r="V192" s="18">
        <v>440</v>
      </c>
      <c r="W192" s="16">
        <v>4950</v>
      </c>
      <c r="X192" s="17">
        <v>4950</v>
      </c>
      <c r="Y192" s="18">
        <v>3465</v>
      </c>
      <c r="Z192" s="16">
        <v>2300</v>
      </c>
    </row>
    <row r="193" spans="1:26" ht="15" thickBot="1" x14ac:dyDescent="0.4">
      <c r="A193" s="19" t="s">
        <v>19</v>
      </c>
      <c r="B193" s="20">
        <v>275</v>
      </c>
      <c r="C193" s="21">
        <v>275</v>
      </c>
      <c r="D193" s="22">
        <v>256.19223075000002</v>
      </c>
      <c r="E193" s="20">
        <v>275</v>
      </c>
      <c r="F193" s="21">
        <v>275</v>
      </c>
      <c r="G193" s="22">
        <v>256.19223075000002</v>
      </c>
      <c r="H193" s="20">
        <v>375</v>
      </c>
      <c r="I193" s="21">
        <v>320</v>
      </c>
      <c r="J193" s="22">
        <v>320</v>
      </c>
      <c r="K193" s="20">
        <v>375</v>
      </c>
      <c r="L193" s="21">
        <v>320</v>
      </c>
      <c r="M193" s="22">
        <v>320</v>
      </c>
      <c r="N193" s="20">
        <v>624.21471881999992</v>
      </c>
      <c r="O193" s="21">
        <v>580.70238970000003</v>
      </c>
      <c r="P193" s="22">
        <v>624.21471881999992</v>
      </c>
      <c r="Q193" s="20">
        <v>150</v>
      </c>
      <c r="R193" s="21">
        <v>145.17559742500001</v>
      </c>
      <c r="S193" s="22">
        <v>128.09611537500001</v>
      </c>
      <c r="T193" s="20">
        <v>35</v>
      </c>
      <c r="U193" s="21">
        <v>35</v>
      </c>
      <c r="V193" s="22">
        <v>30</v>
      </c>
      <c r="W193" s="20">
        <v>100</v>
      </c>
      <c r="X193" s="21">
        <v>57.9</v>
      </c>
      <c r="Y193" s="22">
        <v>154.4</v>
      </c>
      <c r="Z193" s="20">
        <v>415.37300345599999</v>
      </c>
    </row>
    <row r="194" spans="1:26" x14ac:dyDescent="0.35">
      <c r="A194" s="23" t="s">
        <v>21</v>
      </c>
      <c r="B194" s="9">
        <v>660.06318661442322</v>
      </c>
      <c r="C194" s="10">
        <v>596.75806411536371</v>
      </c>
      <c r="D194" s="11">
        <v>504.88998897685718</v>
      </c>
      <c r="E194" s="9">
        <v>649.22677151365383</v>
      </c>
      <c r="F194" s="10">
        <v>586.5672133404546</v>
      </c>
      <c r="G194" s="11">
        <v>498.60442742352382</v>
      </c>
      <c r="H194" s="9">
        <v>3753.2213564235994</v>
      </c>
      <c r="I194" s="10">
        <v>3318.8598866446428</v>
      </c>
      <c r="J194" s="11">
        <v>3164.0157103876186</v>
      </c>
      <c r="K194" s="9">
        <v>3723.4213564235997</v>
      </c>
      <c r="L194" s="10">
        <v>3285.3371593719157</v>
      </c>
      <c r="M194" s="11">
        <v>3172.1704722923805</v>
      </c>
      <c r="N194" s="9">
        <v>1438.1350184739999</v>
      </c>
      <c r="O194" s="10">
        <v>1373.7248871645038</v>
      </c>
      <c r="P194" s="11">
        <v>1308.0428685244999</v>
      </c>
      <c r="Q194" s="9">
        <v>317.8312090506667</v>
      </c>
      <c r="R194" s="10">
        <v>331.85723588769235</v>
      </c>
      <c r="S194" s="11">
        <v>269.22651438923077</v>
      </c>
      <c r="T194" s="9">
        <v>106.83018999507694</v>
      </c>
      <c r="U194" s="10">
        <v>106.43715580750001</v>
      </c>
      <c r="V194" s="11">
        <v>76.420356619236358</v>
      </c>
      <c r="W194" s="9">
        <v>1660.8155145555554</v>
      </c>
      <c r="X194" s="10">
        <v>1769.3996234057142</v>
      </c>
      <c r="Y194" s="11">
        <v>1258.2283831314285</v>
      </c>
      <c r="Z194" s="9">
        <v>1308.625</v>
      </c>
    </row>
    <row r="195" spans="1:26" x14ac:dyDescent="0.35">
      <c r="A195" s="12" t="s">
        <v>17</v>
      </c>
      <c r="B195" s="13">
        <v>26</v>
      </c>
      <c r="C195" s="14">
        <v>22</v>
      </c>
      <c r="D195" s="15">
        <v>21</v>
      </c>
      <c r="E195" s="13">
        <v>26</v>
      </c>
      <c r="F195" s="14">
        <v>22</v>
      </c>
      <c r="G195" s="15">
        <v>21</v>
      </c>
      <c r="H195" s="13">
        <v>25</v>
      </c>
      <c r="I195" s="14">
        <v>22</v>
      </c>
      <c r="J195" s="15">
        <v>21</v>
      </c>
      <c r="K195" s="13">
        <v>25</v>
      </c>
      <c r="L195" s="14">
        <v>22</v>
      </c>
      <c r="M195" s="15">
        <v>21</v>
      </c>
      <c r="N195" s="13">
        <v>10</v>
      </c>
      <c r="O195" s="14">
        <v>10</v>
      </c>
      <c r="P195" s="15">
        <v>8</v>
      </c>
      <c r="Q195" s="13">
        <v>15</v>
      </c>
      <c r="R195" s="14">
        <v>13</v>
      </c>
      <c r="S195" s="15">
        <v>13</v>
      </c>
      <c r="T195" s="13">
        <v>13</v>
      </c>
      <c r="U195" s="14">
        <v>12</v>
      </c>
      <c r="V195" s="15">
        <v>11</v>
      </c>
      <c r="W195" s="13">
        <v>9</v>
      </c>
      <c r="X195" s="14">
        <v>7</v>
      </c>
      <c r="Y195" s="15">
        <v>7</v>
      </c>
      <c r="Z195" s="13">
        <v>8</v>
      </c>
    </row>
    <row r="196" spans="1:26" x14ac:dyDescent="0.35">
      <c r="A196" s="12" t="s">
        <v>18</v>
      </c>
      <c r="B196" s="16">
        <v>1000</v>
      </c>
      <c r="C196" s="17">
        <v>1000</v>
      </c>
      <c r="D196" s="18">
        <v>850</v>
      </c>
      <c r="E196" s="16">
        <v>1000</v>
      </c>
      <c r="F196" s="17">
        <v>1000</v>
      </c>
      <c r="G196" s="18">
        <v>850</v>
      </c>
      <c r="H196" s="16">
        <v>10250</v>
      </c>
      <c r="I196" s="17">
        <v>8200</v>
      </c>
      <c r="J196" s="18">
        <v>7500</v>
      </c>
      <c r="K196" s="16">
        <v>10250</v>
      </c>
      <c r="L196" s="17">
        <v>8200</v>
      </c>
      <c r="M196" s="18">
        <v>7500</v>
      </c>
      <c r="N196" s="16">
        <v>3000</v>
      </c>
      <c r="O196" s="17">
        <v>3000</v>
      </c>
      <c r="P196" s="18">
        <v>3000</v>
      </c>
      <c r="Q196" s="16">
        <v>728</v>
      </c>
      <c r="R196" s="17">
        <v>728</v>
      </c>
      <c r="S196" s="18">
        <v>509.59999999999997</v>
      </c>
      <c r="T196" s="16">
        <v>500</v>
      </c>
      <c r="U196" s="17">
        <v>500</v>
      </c>
      <c r="V196" s="18">
        <v>250</v>
      </c>
      <c r="W196" s="16">
        <v>4950</v>
      </c>
      <c r="X196" s="17">
        <v>4950</v>
      </c>
      <c r="Y196" s="18">
        <v>3465</v>
      </c>
      <c r="Z196" s="16">
        <v>2600</v>
      </c>
    </row>
    <row r="197" spans="1:26" ht="15" thickBot="1" x14ac:dyDescent="0.4">
      <c r="A197" s="19" t="s">
        <v>19</v>
      </c>
      <c r="B197" s="20">
        <v>233.24069220000001</v>
      </c>
      <c r="C197" s="21">
        <v>233.24069220000001</v>
      </c>
      <c r="D197" s="22">
        <v>205.25180913600002</v>
      </c>
      <c r="E197" s="20">
        <v>233.24069220000001</v>
      </c>
      <c r="F197" s="21">
        <v>233.24069220000001</v>
      </c>
      <c r="G197" s="22">
        <v>205.25180913600002</v>
      </c>
      <c r="H197" s="20">
        <v>375</v>
      </c>
      <c r="I197" s="21">
        <v>320</v>
      </c>
      <c r="J197" s="22">
        <v>320</v>
      </c>
      <c r="K197" s="20">
        <v>375</v>
      </c>
      <c r="L197" s="21">
        <v>320</v>
      </c>
      <c r="M197" s="22">
        <v>320</v>
      </c>
      <c r="N197" s="20">
        <v>621.97517920000007</v>
      </c>
      <c r="O197" s="21">
        <v>528.67890232000002</v>
      </c>
      <c r="P197" s="22">
        <v>624.21471881999992</v>
      </c>
      <c r="Q197" s="20">
        <v>150</v>
      </c>
      <c r="R197" s="21">
        <v>132.16972558000001</v>
      </c>
      <c r="S197" s="22">
        <v>116.62034610000001</v>
      </c>
      <c r="T197" s="20">
        <v>35</v>
      </c>
      <c r="U197" s="21">
        <v>35</v>
      </c>
      <c r="V197" s="22">
        <v>30</v>
      </c>
      <c r="W197" s="20">
        <v>100</v>
      </c>
      <c r="X197" s="21">
        <v>57.899999999999991</v>
      </c>
      <c r="Y197" s="22">
        <v>154.4</v>
      </c>
      <c r="Z197" s="20">
        <v>650</v>
      </c>
    </row>
    <row r="198" spans="1:26" x14ac:dyDescent="0.35">
      <c r="A198" s="42" t="s">
        <v>22</v>
      </c>
      <c r="B198" s="16">
        <v>673.73871704800001</v>
      </c>
      <c r="C198" s="17">
        <v>592.67817502854552</v>
      </c>
      <c r="D198" s="18">
        <v>517.36599253140002</v>
      </c>
      <c r="E198" s="16">
        <v>662.46884534320009</v>
      </c>
      <c r="F198" s="17">
        <v>582.48732425363642</v>
      </c>
      <c r="G198" s="18">
        <v>510.76615290040002</v>
      </c>
      <c r="H198" s="16">
        <v>3750.5416666666665</v>
      </c>
      <c r="I198" s="17">
        <v>3314.8023809523811</v>
      </c>
      <c r="J198" s="18">
        <v>3249.288</v>
      </c>
      <c r="K198" s="16">
        <v>3719.5</v>
      </c>
      <c r="L198" s="17">
        <v>3279.6833333333334</v>
      </c>
      <c r="M198" s="18">
        <v>3257.8505</v>
      </c>
      <c r="N198" s="16">
        <v>1606.4214718819999</v>
      </c>
      <c r="O198" s="17">
        <v>1442.35719098</v>
      </c>
      <c r="P198" s="18">
        <v>1448.5268398525</v>
      </c>
      <c r="Q198" s="16">
        <v>304.26495606399999</v>
      </c>
      <c r="R198" s="17">
        <v>315.40187238153845</v>
      </c>
      <c r="S198" s="18">
        <v>258.53648776615387</v>
      </c>
      <c r="T198" s="16">
        <v>110.33826416123078</v>
      </c>
      <c r="U198" s="17">
        <v>107.90811950800001</v>
      </c>
      <c r="V198" s="18">
        <v>78.012528998327269</v>
      </c>
      <c r="W198" s="16">
        <v>1660.8155145555554</v>
      </c>
      <c r="X198" s="17">
        <v>1769.3996234057142</v>
      </c>
      <c r="Y198" s="18">
        <v>1258.2283831314285</v>
      </c>
      <c r="Z198" s="16">
        <v>1185.4444444444443</v>
      </c>
    </row>
    <row r="199" spans="1:26" x14ac:dyDescent="0.35">
      <c r="A199" s="12" t="s">
        <v>17</v>
      </c>
      <c r="B199" s="13">
        <v>25</v>
      </c>
      <c r="C199" s="14">
        <v>22</v>
      </c>
      <c r="D199" s="15">
        <v>20</v>
      </c>
      <c r="E199" s="13">
        <v>25</v>
      </c>
      <c r="F199" s="14">
        <v>22</v>
      </c>
      <c r="G199" s="15">
        <v>20</v>
      </c>
      <c r="H199" s="13">
        <v>24</v>
      </c>
      <c r="I199" s="14">
        <v>21</v>
      </c>
      <c r="J199" s="15">
        <v>20</v>
      </c>
      <c r="K199" s="13">
        <v>24</v>
      </c>
      <c r="L199" s="14">
        <v>21</v>
      </c>
      <c r="M199" s="15">
        <v>20</v>
      </c>
      <c r="N199" s="13">
        <v>10</v>
      </c>
      <c r="O199" s="14">
        <v>9</v>
      </c>
      <c r="P199" s="15">
        <v>8</v>
      </c>
      <c r="Q199" s="13">
        <v>15</v>
      </c>
      <c r="R199" s="14">
        <v>13</v>
      </c>
      <c r="S199" s="15">
        <v>13</v>
      </c>
      <c r="T199" s="13">
        <v>13</v>
      </c>
      <c r="U199" s="14">
        <v>12</v>
      </c>
      <c r="V199" s="15">
        <v>11</v>
      </c>
      <c r="W199" s="13">
        <v>9</v>
      </c>
      <c r="X199" s="14">
        <v>7</v>
      </c>
      <c r="Y199" s="15">
        <v>7</v>
      </c>
      <c r="Z199" s="13">
        <v>9</v>
      </c>
    </row>
    <row r="200" spans="1:26" x14ac:dyDescent="0.35">
      <c r="A200" s="12" t="s">
        <v>18</v>
      </c>
      <c r="B200" s="16">
        <v>1000</v>
      </c>
      <c r="C200" s="17">
        <v>1000</v>
      </c>
      <c r="D200" s="18">
        <v>850</v>
      </c>
      <c r="E200" s="16">
        <v>1000</v>
      </c>
      <c r="F200" s="17">
        <v>1000</v>
      </c>
      <c r="G200" s="18">
        <v>850</v>
      </c>
      <c r="H200" s="16">
        <v>5900</v>
      </c>
      <c r="I200" s="17">
        <v>5351.3499999999995</v>
      </c>
      <c r="J200" s="18">
        <v>7500</v>
      </c>
      <c r="K200" s="16">
        <v>5900</v>
      </c>
      <c r="L200" s="17">
        <v>5351.3499999999995</v>
      </c>
      <c r="M200" s="18">
        <v>7500</v>
      </c>
      <c r="N200" s="16">
        <v>3000</v>
      </c>
      <c r="O200" s="17">
        <v>3000</v>
      </c>
      <c r="P200" s="18">
        <v>3000</v>
      </c>
      <c r="Q200" s="16">
        <v>700</v>
      </c>
      <c r="R200" s="17">
        <v>700</v>
      </c>
      <c r="S200" s="18">
        <v>480</v>
      </c>
      <c r="T200" s="16">
        <v>500</v>
      </c>
      <c r="U200" s="17">
        <v>500</v>
      </c>
      <c r="V200" s="18">
        <v>250</v>
      </c>
      <c r="W200" s="16">
        <v>4950</v>
      </c>
      <c r="X200" s="17">
        <v>4950</v>
      </c>
      <c r="Y200" s="18">
        <v>3465</v>
      </c>
      <c r="Z200" s="16">
        <v>2400</v>
      </c>
    </row>
    <row r="201" spans="1:26" ht="15" thickBot="1" x14ac:dyDescent="0.4">
      <c r="A201" s="12" t="s">
        <v>19</v>
      </c>
      <c r="B201" s="43">
        <v>275</v>
      </c>
      <c r="C201" s="44">
        <v>275</v>
      </c>
      <c r="D201" s="45">
        <v>300</v>
      </c>
      <c r="E201" s="43">
        <v>275</v>
      </c>
      <c r="F201" s="44">
        <v>275</v>
      </c>
      <c r="G201" s="45">
        <v>259</v>
      </c>
      <c r="H201" s="43">
        <v>375</v>
      </c>
      <c r="I201" s="44">
        <v>320</v>
      </c>
      <c r="J201" s="45">
        <v>320</v>
      </c>
      <c r="K201" s="43">
        <v>375</v>
      </c>
      <c r="L201" s="44">
        <v>320</v>
      </c>
      <c r="M201" s="45">
        <v>320</v>
      </c>
      <c r="N201" s="43">
        <v>624.21471881999992</v>
      </c>
      <c r="O201" s="44">
        <v>624.21471881999992</v>
      </c>
      <c r="P201" s="45">
        <v>624.21471881999992</v>
      </c>
      <c r="Q201" s="43">
        <v>150</v>
      </c>
      <c r="R201" s="44">
        <v>150</v>
      </c>
      <c r="S201" s="45">
        <v>148.75</v>
      </c>
      <c r="T201" s="43">
        <v>35</v>
      </c>
      <c r="U201" s="44">
        <v>35</v>
      </c>
      <c r="V201" s="45">
        <v>30</v>
      </c>
      <c r="W201" s="43">
        <v>100</v>
      </c>
      <c r="X201" s="44">
        <v>57.9</v>
      </c>
      <c r="Y201" s="45">
        <v>154.4</v>
      </c>
      <c r="Z201" s="43">
        <v>500</v>
      </c>
    </row>
    <row r="202" spans="1:26" ht="15" thickBot="1" x14ac:dyDescent="0.4">
      <c r="A202" s="46" t="s">
        <v>72</v>
      </c>
      <c r="B202" s="2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8"/>
      <c r="T202" s="7"/>
      <c r="U202" s="7"/>
      <c r="V202" s="8"/>
      <c r="W202" s="7"/>
      <c r="X202" s="7"/>
      <c r="Y202" s="8"/>
      <c r="Z202" s="8"/>
    </row>
    <row r="203" spans="1:26" x14ac:dyDescent="0.35">
      <c r="A203" s="25" t="s">
        <v>73</v>
      </c>
      <c r="B203" s="16">
        <v>768.41924149907265</v>
      </c>
      <c r="C203" s="17">
        <v>705.55405715599204</v>
      </c>
      <c r="D203" s="18">
        <v>580.47262245751938</v>
      </c>
      <c r="E203" s="16">
        <v>755.01673274092741</v>
      </c>
      <c r="F203" s="17">
        <v>693.55582684831336</v>
      </c>
      <c r="G203" s="18">
        <v>571.52824979083516</v>
      </c>
      <c r="H203" s="16">
        <v>4574.4189592773264</v>
      </c>
      <c r="I203" s="17">
        <v>4320.2328119530002</v>
      </c>
      <c r="J203" s="18">
        <v>3740.4159051129495</v>
      </c>
      <c r="K203" s="16">
        <v>4553.2854808260336</v>
      </c>
      <c r="L203" s="17">
        <v>4134.7954706034807</v>
      </c>
      <c r="M203" s="18">
        <v>3589.2506555781497</v>
      </c>
      <c r="N203" s="16">
        <v>1820.8673857051785</v>
      </c>
      <c r="O203" s="17">
        <v>1714.1438954340749</v>
      </c>
      <c r="P203" s="18">
        <v>1565.0350144104452</v>
      </c>
      <c r="Q203" s="16">
        <v>322.80607954249996</v>
      </c>
      <c r="R203" s="17">
        <v>335.01703667548071</v>
      </c>
      <c r="S203" s="18">
        <v>273.40320385385581</v>
      </c>
      <c r="T203" s="16">
        <v>110.47403463700002</v>
      </c>
      <c r="U203" s="17">
        <v>108.5970446454327</v>
      </c>
      <c r="V203" s="18">
        <v>77.491349920454169</v>
      </c>
      <c r="W203" s="16">
        <v>1663.8422147772726</v>
      </c>
      <c r="X203" s="17">
        <v>1695.6498780933334</v>
      </c>
      <c r="Y203" s="18">
        <v>1213.16583223</v>
      </c>
      <c r="Z203" s="16">
        <v>1214.4792516687501</v>
      </c>
    </row>
    <row r="204" spans="1:26" x14ac:dyDescent="0.35">
      <c r="A204" s="38" t="s">
        <v>17</v>
      </c>
      <c r="B204" s="47">
        <v>31</v>
      </c>
      <c r="C204" s="48">
        <v>28</v>
      </c>
      <c r="D204" s="49">
        <v>27</v>
      </c>
      <c r="E204" s="47">
        <v>31</v>
      </c>
      <c r="F204" s="48">
        <v>28</v>
      </c>
      <c r="G204" s="49">
        <v>27</v>
      </c>
      <c r="H204" s="47">
        <v>29</v>
      </c>
      <c r="I204" s="48">
        <v>26</v>
      </c>
      <c r="J204" s="49">
        <v>25</v>
      </c>
      <c r="K204" s="47">
        <v>29</v>
      </c>
      <c r="L204" s="48">
        <v>26</v>
      </c>
      <c r="M204" s="49">
        <v>25</v>
      </c>
      <c r="N204" s="47">
        <v>14</v>
      </c>
      <c r="O204" s="48">
        <v>14</v>
      </c>
      <c r="P204" s="49">
        <v>11</v>
      </c>
      <c r="Q204" s="47">
        <v>15</v>
      </c>
      <c r="R204" s="48">
        <v>13</v>
      </c>
      <c r="S204" s="49">
        <v>13</v>
      </c>
      <c r="T204" s="47">
        <v>14</v>
      </c>
      <c r="U204" s="48">
        <v>13</v>
      </c>
      <c r="V204" s="49">
        <v>12</v>
      </c>
      <c r="W204" s="47">
        <v>11</v>
      </c>
      <c r="X204" s="48">
        <v>9</v>
      </c>
      <c r="Y204" s="49">
        <v>9</v>
      </c>
      <c r="Z204" s="47">
        <v>12</v>
      </c>
    </row>
    <row r="205" spans="1:26" x14ac:dyDescent="0.35">
      <c r="A205" s="38" t="s">
        <v>18</v>
      </c>
      <c r="B205" s="50">
        <v>1000</v>
      </c>
      <c r="C205" s="51">
        <v>1000</v>
      </c>
      <c r="D205" s="52">
        <v>850</v>
      </c>
      <c r="E205" s="50">
        <v>1000</v>
      </c>
      <c r="F205" s="51">
        <v>1000</v>
      </c>
      <c r="G205" s="52">
        <v>850</v>
      </c>
      <c r="H205" s="50">
        <v>7992.0908052650002</v>
      </c>
      <c r="I205" s="51">
        <v>9600</v>
      </c>
      <c r="J205" s="52">
        <v>9600</v>
      </c>
      <c r="K205" s="50">
        <v>7992.0908052650002</v>
      </c>
      <c r="L205" s="51">
        <v>7992.0908052650002</v>
      </c>
      <c r="M205" s="52">
        <v>6393.6726442120007</v>
      </c>
      <c r="N205" s="50">
        <v>3000</v>
      </c>
      <c r="O205" s="51">
        <v>3000</v>
      </c>
      <c r="P205" s="52">
        <v>3000</v>
      </c>
      <c r="Q205" s="50">
        <v>1000</v>
      </c>
      <c r="R205" s="51">
        <v>1000</v>
      </c>
      <c r="S205" s="52">
        <v>650</v>
      </c>
      <c r="T205" s="50">
        <v>500</v>
      </c>
      <c r="U205" s="51">
        <v>500</v>
      </c>
      <c r="V205" s="52">
        <v>250</v>
      </c>
      <c r="W205" s="50">
        <v>4950</v>
      </c>
      <c r="X205" s="51">
        <v>4950</v>
      </c>
      <c r="Y205" s="52">
        <v>3465</v>
      </c>
      <c r="Z205" s="50">
        <v>2200</v>
      </c>
    </row>
    <row r="206" spans="1:26" ht="15" thickBot="1" x14ac:dyDescent="0.4">
      <c r="A206" s="39" t="s">
        <v>19</v>
      </c>
      <c r="B206" s="53">
        <v>454.95773085000002</v>
      </c>
      <c r="C206" s="54">
        <v>454.95773085000002</v>
      </c>
      <c r="D206" s="55">
        <v>300</v>
      </c>
      <c r="E206" s="53">
        <v>454.95773085000002</v>
      </c>
      <c r="F206" s="54">
        <v>454.95773085000002</v>
      </c>
      <c r="G206" s="55">
        <v>300</v>
      </c>
      <c r="H206" s="53">
        <v>450</v>
      </c>
      <c r="I206" s="54">
        <v>400</v>
      </c>
      <c r="J206" s="55">
        <v>225</v>
      </c>
      <c r="K206" s="53">
        <v>450</v>
      </c>
      <c r="L206" s="54">
        <v>400</v>
      </c>
      <c r="M206" s="55">
        <v>225</v>
      </c>
      <c r="N206" s="53">
        <v>624.21471881999992</v>
      </c>
      <c r="O206" s="54">
        <v>624.21471881999992</v>
      </c>
      <c r="P206" s="55">
        <v>624.21471881999992</v>
      </c>
      <c r="Q206" s="53">
        <v>150</v>
      </c>
      <c r="R206" s="54">
        <v>150</v>
      </c>
      <c r="S206" s="55">
        <v>103.502883768375</v>
      </c>
      <c r="T206" s="53">
        <v>27.297463851</v>
      </c>
      <c r="U206" s="54">
        <v>19.714835003499999</v>
      </c>
      <c r="V206" s="55">
        <v>12.814642752275002</v>
      </c>
      <c r="W206" s="53">
        <v>100</v>
      </c>
      <c r="X206" s="54">
        <v>57.9</v>
      </c>
      <c r="Y206" s="55">
        <v>154.4</v>
      </c>
      <c r="Z206" s="53">
        <v>700</v>
      </c>
    </row>
    <row r="207" spans="1:26" x14ac:dyDescent="0.35">
      <c r="A207" s="56" t="s">
        <v>74</v>
      </c>
      <c r="B207" s="9">
        <v>751.24997155937331</v>
      </c>
      <c r="C207" s="10">
        <v>682.55533311536954</v>
      </c>
      <c r="D207" s="11">
        <v>561.23587230493774</v>
      </c>
      <c r="E207" s="9">
        <v>738.55039921004004</v>
      </c>
      <c r="F207" s="10">
        <v>670.60198578722145</v>
      </c>
      <c r="G207" s="11">
        <v>551.72465458139925</v>
      </c>
      <c r="H207" s="9">
        <v>4227.0014367647591</v>
      </c>
      <c r="I207" s="10">
        <v>3871.9806063144038</v>
      </c>
      <c r="J207" s="11">
        <v>3320.0795402591875</v>
      </c>
      <c r="K207" s="9">
        <v>4203.2956462061375</v>
      </c>
      <c r="L207" s="10">
        <v>3790.5587629990191</v>
      </c>
      <c r="M207" s="11">
        <v>3275.3386421927876</v>
      </c>
      <c r="N207" s="9">
        <v>1750.3521618508664</v>
      </c>
      <c r="O207" s="10">
        <v>1612.0637108308238</v>
      </c>
      <c r="P207" s="11">
        <v>1483.6332115346311</v>
      </c>
      <c r="Q207" s="9">
        <v>319.19476010839998</v>
      </c>
      <c r="R207" s="10">
        <v>330.96871375549995</v>
      </c>
      <c r="S207" s="11">
        <v>270.38787131891536</v>
      </c>
      <c r="T207" s="9">
        <v>109.75258605379999</v>
      </c>
      <c r="U207" s="10">
        <v>108.63382305719693</v>
      </c>
      <c r="V207" s="11">
        <v>78.067737090303339</v>
      </c>
      <c r="W207" s="9">
        <v>1587.6615114399999</v>
      </c>
      <c r="X207" s="10">
        <v>1654.3921243549999</v>
      </c>
      <c r="Y207" s="11">
        <v>1115.2671710337499</v>
      </c>
      <c r="Z207" s="9">
        <v>1236.083051415</v>
      </c>
    </row>
    <row r="208" spans="1:26" x14ac:dyDescent="0.35">
      <c r="A208" s="38" t="s">
        <v>17</v>
      </c>
      <c r="B208" s="47">
        <v>30</v>
      </c>
      <c r="C208" s="48">
        <v>27</v>
      </c>
      <c r="D208" s="49">
        <v>26</v>
      </c>
      <c r="E208" s="47">
        <v>30</v>
      </c>
      <c r="F208" s="48">
        <v>27</v>
      </c>
      <c r="G208" s="49">
        <v>26</v>
      </c>
      <c r="H208" s="47">
        <v>29</v>
      </c>
      <c r="I208" s="48">
        <v>26</v>
      </c>
      <c r="J208" s="49">
        <v>25</v>
      </c>
      <c r="K208" s="47">
        <v>29</v>
      </c>
      <c r="L208" s="48">
        <v>26</v>
      </c>
      <c r="M208" s="49">
        <v>25</v>
      </c>
      <c r="N208" s="47">
        <v>12</v>
      </c>
      <c r="O208" s="48">
        <v>12</v>
      </c>
      <c r="P208" s="49">
        <v>9</v>
      </c>
      <c r="Q208" s="47">
        <v>15</v>
      </c>
      <c r="R208" s="48">
        <v>13</v>
      </c>
      <c r="S208" s="49">
        <v>13</v>
      </c>
      <c r="T208" s="47">
        <v>14</v>
      </c>
      <c r="U208" s="48">
        <v>13</v>
      </c>
      <c r="V208" s="49">
        <v>12</v>
      </c>
      <c r="W208" s="47">
        <v>10</v>
      </c>
      <c r="X208" s="48">
        <v>8</v>
      </c>
      <c r="Y208" s="49">
        <v>8</v>
      </c>
      <c r="Z208" s="47">
        <v>12</v>
      </c>
    </row>
    <row r="209" spans="1:26" x14ac:dyDescent="0.35">
      <c r="A209" s="38" t="s">
        <v>18</v>
      </c>
      <c r="B209" s="50">
        <v>1000</v>
      </c>
      <c r="C209" s="51">
        <v>1000</v>
      </c>
      <c r="D209" s="52">
        <v>850</v>
      </c>
      <c r="E209" s="50">
        <v>1000</v>
      </c>
      <c r="F209" s="51">
        <v>1000</v>
      </c>
      <c r="G209" s="52">
        <v>850</v>
      </c>
      <c r="H209" s="50">
        <v>7000</v>
      </c>
      <c r="I209" s="51">
        <v>6860.6872277579996</v>
      </c>
      <c r="J209" s="52">
        <v>6821</v>
      </c>
      <c r="K209" s="50">
        <v>7000</v>
      </c>
      <c r="L209" s="51">
        <v>6860.6872277579996</v>
      </c>
      <c r="M209" s="52">
        <v>5674.6792619999997</v>
      </c>
      <c r="N209" s="50">
        <v>3000</v>
      </c>
      <c r="O209" s="51">
        <v>3000</v>
      </c>
      <c r="P209" s="52">
        <v>3000</v>
      </c>
      <c r="Q209" s="50">
        <v>1000</v>
      </c>
      <c r="R209" s="51">
        <v>1000</v>
      </c>
      <c r="S209" s="52">
        <v>650</v>
      </c>
      <c r="T209" s="50">
        <v>500</v>
      </c>
      <c r="U209" s="51">
        <v>500</v>
      </c>
      <c r="V209" s="52">
        <v>250</v>
      </c>
      <c r="W209" s="50">
        <v>4950</v>
      </c>
      <c r="X209" s="51">
        <v>4950</v>
      </c>
      <c r="Y209" s="52">
        <v>3465</v>
      </c>
      <c r="Z209" s="50">
        <v>2400</v>
      </c>
    </row>
    <row r="210" spans="1:26" ht="15" thickBot="1" x14ac:dyDescent="0.4">
      <c r="A210" s="39" t="s">
        <v>19</v>
      </c>
      <c r="B210" s="53">
        <v>340.48075571999999</v>
      </c>
      <c r="C210" s="54">
        <v>340.48075571999999</v>
      </c>
      <c r="D210" s="55">
        <v>280.32915554279998</v>
      </c>
      <c r="E210" s="53">
        <v>340.48075571999999</v>
      </c>
      <c r="F210" s="54">
        <v>340.48075571999999</v>
      </c>
      <c r="G210" s="55">
        <v>280.32915554279998</v>
      </c>
      <c r="H210" s="53">
        <v>560</v>
      </c>
      <c r="I210" s="54">
        <v>500</v>
      </c>
      <c r="J210" s="55">
        <v>280</v>
      </c>
      <c r="K210" s="53">
        <v>560</v>
      </c>
      <c r="L210" s="54">
        <v>500</v>
      </c>
      <c r="M210" s="55">
        <v>280</v>
      </c>
      <c r="N210" s="53">
        <v>624.21471881999992</v>
      </c>
      <c r="O210" s="54">
        <v>624.21471881999992</v>
      </c>
      <c r="P210" s="55">
        <v>624.21471881999992</v>
      </c>
      <c r="Q210" s="53">
        <v>130.517623026</v>
      </c>
      <c r="R210" s="54">
        <v>130.517623026</v>
      </c>
      <c r="S210" s="55">
        <v>84.836454966899993</v>
      </c>
      <c r="T210" s="53">
        <v>21.563781195600001</v>
      </c>
      <c r="U210" s="54">
        <v>15.889101933599999</v>
      </c>
      <c r="V210" s="55">
        <v>10.327916256839998</v>
      </c>
      <c r="W210" s="53">
        <v>100</v>
      </c>
      <c r="X210" s="54">
        <v>57.9</v>
      </c>
      <c r="Y210" s="55">
        <v>154.4</v>
      </c>
      <c r="Z210" s="53">
        <v>700</v>
      </c>
    </row>
    <row r="211" spans="1:26" x14ac:dyDescent="0.35">
      <c r="A211" s="56" t="s">
        <v>75</v>
      </c>
      <c r="B211" s="9">
        <v>753.62415139086431</v>
      </c>
      <c r="C211" s="10">
        <v>688.13116068659986</v>
      </c>
      <c r="D211" s="11">
        <v>569.08659362684841</v>
      </c>
      <c r="E211" s="9">
        <v>740.25842361015009</v>
      </c>
      <c r="F211" s="10">
        <v>675.4914172770001</v>
      </c>
      <c r="G211" s="11">
        <v>558.7827744263484</v>
      </c>
      <c r="H211" s="9">
        <v>4233.3583450605856</v>
      </c>
      <c r="I211" s="10">
        <v>3901.6500541803684</v>
      </c>
      <c r="J211" s="11">
        <v>3377.2027896331292</v>
      </c>
      <c r="K211" s="9">
        <v>4208.8059191248713</v>
      </c>
      <c r="L211" s="10">
        <v>3818.4113371323683</v>
      </c>
      <c r="M211" s="11">
        <v>3332.0976874806292</v>
      </c>
      <c r="N211" s="9">
        <v>1730.9414470974</v>
      </c>
      <c r="O211" s="10">
        <v>1604.8372116524108</v>
      </c>
      <c r="P211" s="11">
        <v>1484.9151114261156</v>
      </c>
      <c r="Q211" s="9">
        <v>330.64502730642863</v>
      </c>
      <c r="R211" s="10">
        <v>345.66318907766663</v>
      </c>
      <c r="S211" s="11">
        <v>284.07715207887503</v>
      </c>
      <c r="T211" s="9">
        <v>116.89521630430771</v>
      </c>
      <c r="U211" s="10">
        <v>116.69301482905001</v>
      </c>
      <c r="V211" s="11">
        <v>83.452082721254541</v>
      </c>
      <c r="W211" s="9">
        <v>1587.6615114399999</v>
      </c>
      <c r="X211" s="10">
        <v>1654.3921243549999</v>
      </c>
      <c r="Y211" s="11">
        <v>1115.2671710337499</v>
      </c>
      <c r="Z211" s="9">
        <v>1219.5955428579998</v>
      </c>
    </row>
    <row r="212" spans="1:26" x14ac:dyDescent="0.35">
      <c r="A212" s="38" t="s">
        <v>17</v>
      </c>
      <c r="B212" s="47">
        <v>28</v>
      </c>
      <c r="C212" s="48">
        <v>25</v>
      </c>
      <c r="D212" s="49">
        <v>24</v>
      </c>
      <c r="E212" s="47">
        <v>28</v>
      </c>
      <c r="F212" s="48">
        <v>25</v>
      </c>
      <c r="G212" s="49">
        <v>24</v>
      </c>
      <c r="H212" s="47">
        <v>28</v>
      </c>
      <c r="I212" s="48">
        <v>25</v>
      </c>
      <c r="J212" s="49">
        <v>24</v>
      </c>
      <c r="K212" s="47">
        <v>28</v>
      </c>
      <c r="L212" s="48">
        <v>25</v>
      </c>
      <c r="M212" s="49">
        <v>24</v>
      </c>
      <c r="N212" s="47">
        <v>12</v>
      </c>
      <c r="O212" s="48">
        <v>12</v>
      </c>
      <c r="P212" s="49">
        <v>9</v>
      </c>
      <c r="Q212" s="47">
        <v>14</v>
      </c>
      <c r="R212" s="48">
        <v>12</v>
      </c>
      <c r="S212" s="49">
        <v>12</v>
      </c>
      <c r="T212" s="47">
        <v>13</v>
      </c>
      <c r="U212" s="48">
        <v>12</v>
      </c>
      <c r="V212" s="49">
        <v>11</v>
      </c>
      <c r="W212" s="47">
        <v>10</v>
      </c>
      <c r="X212" s="48">
        <v>8</v>
      </c>
      <c r="Y212" s="49">
        <v>8</v>
      </c>
      <c r="Z212" s="47">
        <v>12</v>
      </c>
    </row>
    <row r="213" spans="1:26" x14ac:dyDescent="0.35">
      <c r="A213" s="38" t="s">
        <v>18</v>
      </c>
      <c r="B213" s="50">
        <v>1000</v>
      </c>
      <c r="C213" s="51">
        <v>1000</v>
      </c>
      <c r="D213" s="52">
        <v>850</v>
      </c>
      <c r="E213" s="50">
        <v>1000</v>
      </c>
      <c r="F213" s="51">
        <v>1000</v>
      </c>
      <c r="G213" s="52">
        <v>850</v>
      </c>
      <c r="H213" s="50">
        <v>7000</v>
      </c>
      <c r="I213" s="51">
        <v>6860.6872277579996</v>
      </c>
      <c r="J213" s="52">
        <v>6785</v>
      </c>
      <c r="K213" s="50">
        <v>7000</v>
      </c>
      <c r="L213" s="51">
        <v>6860.6872277579996</v>
      </c>
      <c r="M213" s="52">
        <v>5674.6792619999997</v>
      </c>
      <c r="N213" s="50">
        <v>3000</v>
      </c>
      <c r="O213" s="51">
        <v>3000</v>
      </c>
      <c r="P213" s="52">
        <v>3000</v>
      </c>
      <c r="Q213" s="50">
        <v>1000</v>
      </c>
      <c r="R213" s="51">
        <v>1000</v>
      </c>
      <c r="S213" s="52">
        <v>650</v>
      </c>
      <c r="T213" s="50">
        <v>500</v>
      </c>
      <c r="U213" s="51">
        <v>500</v>
      </c>
      <c r="V213" s="52">
        <v>250</v>
      </c>
      <c r="W213" s="50">
        <v>4950</v>
      </c>
      <c r="X213" s="51">
        <v>4950</v>
      </c>
      <c r="Y213" s="52">
        <v>3465</v>
      </c>
      <c r="Z213" s="50">
        <v>2400</v>
      </c>
    </row>
    <row r="214" spans="1:26" ht="15" thickBot="1" x14ac:dyDescent="0.4">
      <c r="A214" s="39" t="s">
        <v>19</v>
      </c>
      <c r="B214" s="53">
        <v>340.48075571999999</v>
      </c>
      <c r="C214" s="54">
        <v>340.48075571999999</v>
      </c>
      <c r="D214" s="55">
        <v>340</v>
      </c>
      <c r="E214" s="53">
        <v>340.48075571999999</v>
      </c>
      <c r="F214" s="54">
        <v>340.48075571999999</v>
      </c>
      <c r="G214" s="55">
        <v>340</v>
      </c>
      <c r="H214" s="53">
        <v>560</v>
      </c>
      <c r="I214" s="54">
        <v>500</v>
      </c>
      <c r="J214" s="55">
        <v>280</v>
      </c>
      <c r="K214" s="53">
        <v>560</v>
      </c>
      <c r="L214" s="54">
        <v>500</v>
      </c>
      <c r="M214" s="55">
        <v>280</v>
      </c>
      <c r="N214" s="53">
        <v>624.21471881999992</v>
      </c>
      <c r="O214" s="54">
        <v>624.21471881999992</v>
      </c>
      <c r="P214" s="55">
        <v>624.21471881999992</v>
      </c>
      <c r="Q214" s="53">
        <v>150</v>
      </c>
      <c r="R214" s="54">
        <v>150</v>
      </c>
      <c r="S214" s="55">
        <v>150</v>
      </c>
      <c r="T214" s="53">
        <v>35</v>
      </c>
      <c r="U214" s="54">
        <v>35</v>
      </c>
      <c r="V214" s="55">
        <v>30</v>
      </c>
      <c r="W214" s="53">
        <v>100</v>
      </c>
      <c r="X214" s="54">
        <v>57.899999999999991</v>
      </c>
      <c r="Y214" s="55">
        <v>154.4</v>
      </c>
      <c r="Z214" s="53">
        <v>700</v>
      </c>
    </row>
    <row r="215" spans="1:26" x14ac:dyDescent="0.35">
      <c r="A215" s="56" t="s">
        <v>76</v>
      </c>
      <c r="B215" s="9">
        <v>707.12057369248259</v>
      </c>
      <c r="C215" s="10">
        <v>640.51080086584147</v>
      </c>
      <c r="D215" s="11">
        <v>527.25356877668469</v>
      </c>
      <c r="E215" s="9">
        <v>694.21573307662072</v>
      </c>
      <c r="F215" s="10">
        <v>628.35720143353387</v>
      </c>
      <c r="G215" s="11">
        <v>517.36190234420474</v>
      </c>
      <c r="H215" s="9">
        <v>3980.4363482799313</v>
      </c>
      <c r="I215" s="10">
        <v>3717.6009007458633</v>
      </c>
      <c r="J215" s="11">
        <v>3200.3352248670494</v>
      </c>
      <c r="K215" s="9">
        <v>3956.7305577213106</v>
      </c>
      <c r="L215" s="10">
        <v>3704.0421836978639</v>
      </c>
      <c r="M215" s="11">
        <v>3227.8134560478829</v>
      </c>
      <c r="N215" s="9">
        <v>1690.3952230659331</v>
      </c>
      <c r="O215" s="10">
        <v>1559.16056507541</v>
      </c>
      <c r="P215" s="11">
        <v>1461.842443168551</v>
      </c>
      <c r="Q215" s="9">
        <v>305.95384183039999</v>
      </c>
      <c r="R215" s="10">
        <v>316.67288715315379</v>
      </c>
      <c r="S215" s="11">
        <v>258.49287055818462</v>
      </c>
      <c r="T215" s="9">
        <v>107.72591488880001</v>
      </c>
      <c r="U215" s="10">
        <v>106.77863945231232</v>
      </c>
      <c r="V215" s="11">
        <v>76.294399820928348</v>
      </c>
      <c r="W215" s="9">
        <v>1587.6615114399999</v>
      </c>
      <c r="X215" s="10">
        <v>1654.3921243549999</v>
      </c>
      <c r="Y215" s="11">
        <v>1115.2671710337499</v>
      </c>
      <c r="Z215" s="9">
        <v>1186.035246052</v>
      </c>
    </row>
    <row r="216" spans="1:26" x14ac:dyDescent="0.35">
      <c r="A216" s="38" t="s">
        <v>17</v>
      </c>
      <c r="B216" s="47">
        <v>29</v>
      </c>
      <c r="C216" s="48">
        <v>26</v>
      </c>
      <c r="D216" s="49">
        <v>25</v>
      </c>
      <c r="E216" s="47">
        <v>29</v>
      </c>
      <c r="F216" s="48">
        <v>26</v>
      </c>
      <c r="G216" s="49">
        <v>25</v>
      </c>
      <c r="H216" s="47">
        <v>29</v>
      </c>
      <c r="I216" s="48">
        <v>25</v>
      </c>
      <c r="J216" s="49">
        <v>24</v>
      </c>
      <c r="K216" s="47">
        <v>29</v>
      </c>
      <c r="L216" s="48">
        <v>25</v>
      </c>
      <c r="M216" s="49">
        <v>24</v>
      </c>
      <c r="N216" s="47">
        <v>12</v>
      </c>
      <c r="O216" s="48">
        <v>12</v>
      </c>
      <c r="P216" s="49">
        <v>9</v>
      </c>
      <c r="Q216" s="47">
        <v>15</v>
      </c>
      <c r="R216" s="48">
        <v>13</v>
      </c>
      <c r="S216" s="49">
        <v>13</v>
      </c>
      <c r="T216" s="47">
        <v>14</v>
      </c>
      <c r="U216" s="48">
        <v>13</v>
      </c>
      <c r="V216" s="49">
        <v>12</v>
      </c>
      <c r="W216" s="47">
        <v>10</v>
      </c>
      <c r="X216" s="48">
        <v>8</v>
      </c>
      <c r="Y216" s="49">
        <v>8</v>
      </c>
      <c r="Z216" s="47">
        <v>10</v>
      </c>
    </row>
    <row r="217" spans="1:26" x14ac:dyDescent="0.35">
      <c r="A217" s="38" t="s">
        <v>18</v>
      </c>
      <c r="B217" s="50">
        <v>1000</v>
      </c>
      <c r="C217" s="51">
        <v>1000</v>
      </c>
      <c r="D217" s="52">
        <v>850</v>
      </c>
      <c r="E217" s="50">
        <v>1000</v>
      </c>
      <c r="F217" s="51">
        <v>1000</v>
      </c>
      <c r="G217" s="52">
        <v>850</v>
      </c>
      <c r="H217" s="50">
        <v>7000</v>
      </c>
      <c r="I217" s="51">
        <v>6860.6872277579996</v>
      </c>
      <c r="J217" s="52">
        <v>5488.5497822063999</v>
      </c>
      <c r="K217" s="50">
        <v>7000</v>
      </c>
      <c r="L217" s="51">
        <v>6860.6872277579996</v>
      </c>
      <c r="M217" s="52">
        <v>5674.6792619999997</v>
      </c>
      <c r="N217" s="50">
        <v>3000</v>
      </c>
      <c r="O217" s="51">
        <v>3000</v>
      </c>
      <c r="P217" s="52">
        <v>3000</v>
      </c>
      <c r="Q217" s="50">
        <v>1000</v>
      </c>
      <c r="R217" s="51">
        <v>1000</v>
      </c>
      <c r="S217" s="52">
        <v>650</v>
      </c>
      <c r="T217" s="50">
        <v>500</v>
      </c>
      <c r="U217" s="51">
        <v>500</v>
      </c>
      <c r="V217" s="52">
        <v>250</v>
      </c>
      <c r="W217" s="50">
        <v>4950</v>
      </c>
      <c r="X217" s="51">
        <v>4950</v>
      </c>
      <c r="Y217" s="52">
        <v>3465</v>
      </c>
      <c r="Z217" s="50">
        <v>2400</v>
      </c>
    </row>
    <row r="218" spans="1:26" ht="15" thickBot="1" x14ac:dyDescent="0.4">
      <c r="A218" s="39" t="s">
        <v>19</v>
      </c>
      <c r="B218" s="53">
        <v>226.98717047999997</v>
      </c>
      <c r="C218" s="54">
        <v>226.98717047999997</v>
      </c>
      <c r="D218" s="55">
        <v>280.32915554279998</v>
      </c>
      <c r="E218" s="53">
        <v>226.98717047999997</v>
      </c>
      <c r="F218" s="54">
        <v>226.98717047999997</v>
      </c>
      <c r="G218" s="55">
        <v>280.32915554279998</v>
      </c>
      <c r="H218" s="53">
        <v>560</v>
      </c>
      <c r="I218" s="54">
        <v>500</v>
      </c>
      <c r="J218" s="55">
        <v>280</v>
      </c>
      <c r="K218" s="53">
        <v>560</v>
      </c>
      <c r="L218" s="54">
        <v>500</v>
      </c>
      <c r="M218" s="55">
        <v>280</v>
      </c>
      <c r="N218" s="53">
        <v>624.21471881999992</v>
      </c>
      <c r="O218" s="54">
        <v>624.21471881999992</v>
      </c>
      <c r="P218" s="55">
        <v>624.21471881999992</v>
      </c>
      <c r="Q218" s="53">
        <v>130.517623026</v>
      </c>
      <c r="R218" s="54">
        <v>130.517623026</v>
      </c>
      <c r="S218" s="55">
        <v>84.836454966899993</v>
      </c>
      <c r="T218" s="53">
        <v>21.563781195600001</v>
      </c>
      <c r="U218" s="54">
        <v>15.889101933599999</v>
      </c>
      <c r="V218" s="55">
        <v>10.327916256839998</v>
      </c>
      <c r="W218" s="53">
        <v>100</v>
      </c>
      <c r="X218" s="54">
        <v>57.9</v>
      </c>
      <c r="Y218" s="55">
        <v>154.4</v>
      </c>
      <c r="Z218" s="53">
        <v>453.97434095999995</v>
      </c>
    </row>
    <row r="219" spans="1:26" x14ac:dyDescent="0.35">
      <c r="A219" s="56" t="s">
        <v>77</v>
      </c>
      <c r="B219" s="9">
        <v>736.57055864890322</v>
      </c>
      <c r="C219" s="10">
        <v>665.02561919516722</v>
      </c>
      <c r="D219" s="11">
        <v>549.3156067990401</v>
      </c>
      <c r="E219" s="9">
        <v>724.93356533858071</v>
      </c>
      <c r="F219" s="10">
        <v>654.12566501488152</v>
      </c>
      <c r="G219" s="11">
        <v>540.55646633163258</v>
      </c>
      <c r="H219" s="9">
        <v>4191.4359215012937</v>
      </c>
      <c r="I219" s="10">
        <v>3785.8403641485038</v>
      </c>
      <c r="J219" s="11">
        <v>3277.5720615851151</v>
      </c>
      <c r="K219" s="9">
        <v>4170.7692548346267</v>
      </c>
      <c r="L219" s="10">
        <v>3767.192216000356</v>
      </c>
      <c r="M219" s="11">
        <v>3296.0894419428073</v>
      </c>
      <c r="N219" s="9">
        <v>1730.7798046673847</v>
      </c>
      <c r="O219" s="10">
        <v>1601.8031123835956</v>
      </c>
      <c r="P219" s="11">
        <v>1506.6906015276641</v>
      </c>
      <c r="Q219" s="9">
        <v>317.30320035440002</v>
      </c>
      <c r="R219" s="10">
        <v>329.11353015061536</v>
      </c>
      <c r="S219" s="11">
        <v>268.7509446087231</v>
      </c>
      <c r="T219" s="9">
        <v>108.94191758780001</v>
      </c>
      <c r="U219" s="10">
        <v>107.8917496152431</v>
      </c>
      <c r="V219" s="11">
        <v>77.358402182553348</v>
      </c>
      <c r="W219" s="9">
        <v>1587.6615114399999</v>
      </c>
      <c r="X219" s="10">
        <v>1654.3921243549999</v>
      </c>
      <c r="Y219" s="11">
        <v>1115.2671710337499</v>
      </c>
      <c r="Z219" s="9">
        <v>1199.2442940880001</v>
      </c>
    </row>
    <row r="220" spans="1:26" x14ac:dyDescent="0.35">
      <c r="A220" s="38" t="s">
        <v>17</v>
      </c>
      <c r="B220" s="47">
        <v>31</v>
      </c>
      <c r="C220" s="48">
        <v>28</v>
      </c>
      <c r="D220" s="49">
        <v>27</v>
      </c>
      <c r="E220" s="47">
        <v>31</v>
      </c>
      <c r="F220" s="48">
        <v>28</v>
      </c>
      <c r="G220" s="49">
        <v>27</v>
      </c>
      <c r="H220" s="47">
        <v>30</v>
      </c>
      <c r="I220" s="48">
        <v>27</v>
      </c>
      <c r="J220" s="49">
        <v>26</v>
      </c>
      <c r="K220" s="47">
        <v>30</v>
      </c>
      <c r="L220" s="48">
        <v>27</v>
      </c>
      <c r="M220" s="49">
        <v>26</v>
      </c>
      <c r="N220" s="47">
        <v>13</v>
      </c>
      <c r="O220" s="48">
        <v>13</v>
      </c>
      <c r="P220" s="49">
        <v>10</v>
      </c>
      <c r="Q220" s="47">
        <v>15</v>
      </c>
      <c r="R220" s="48">
        <v>13</v>
      </c>
      <c r="S220" s="49">
        <v>13</v>
      </c>
      <c r="T220" s="47">
        <v>14</v>
      </c>
      <c r="U220" s="48">
        <v>13</v>
      </c>
      <c r="V220" s="49">
        <v>12</v>
      </c>
      <c r="W220" s="47">
        <v>10</v>
      </c>
      <c r="X220" s="48">
        <v>8</v>
      </c>
      <c r="Y220" s="49">
        <v>8</v>
      </c>
      <c r="Z220" s="47">
        <v>9</v>
      </c>
    </row>
    <row r="221" spans="1:26" x14ac:dyDescent="0.35">
      <c r="A221" s="38" t="s">
        <v>18</v>
      </c>
      <c r="B221" s="50">
        <v>1000</v>
      </c>
      <c r="C221" s="51">
        <v>1000</v>
      </c>
      <c r="D221" s="52">
        <v>850</v>
      </c>
      <c r="E221" s="50">
        <v>1000</v>
      </c>
      <c r="F221" s="51">
        <v>1000</v>
      </c>
      <c r="G221" s="52">
        <v>850</v>
      </c>
      <c r="H221" s="50">
        <v>7000</v>
      </c>
      <c r="I221" s="51">
        <v>6860.6872277579996</v>
      </c>
      <c r="J221" s="52">
        <v>5488.5497822063999</v>
      </c>
      <c r="K221" s="50">
        <v>7000</v>
      </c>
      <c r="L221" s="51">
        <v>6860.6872277579996</v>
      </c>
      <c r="M221" s="52">
        <v>5674.6792619999997</v>
      </c>
      <c r="N221" s="50">
        <v>3000</v>
      </c>
      <c r="O221" s="51">
        <v>3000</v>
      </c>
      <c r="P221" s="52">
        <v>3000</v>
      </c>
      <c r="Q221" s="50">
        <v>1000</v>
      </c>
      <c r="R221" s="51">
        <v>1000</v>
      </c>
      <c r="S221" s="52">
        <v>650</v>
      </c>
      <c r="T221" s="50">
        <v>500</v>
      </c>
      <c r="U221" s="51">
        <v>500</v>
      </c>
      <c r="V221" s="52">
        <v>250</v>
      </c>
      <c r="W221" s="50">
        <v>4950</v>
      </c>
      <c r="X221" s="51">
        <v>4950</v>
      </c>
      <c r="Y221" s="52">
        <v>3465</v>
      </c>
      <c r="Z221" s="50">
        <v>2400</v>
      </c>
    </row>
    <row r="222" spans="1:26" ht="15" thickBot="1" x14ac:dyDescent="0.4">
      <c r="A222" s="39" t="s">
        <v>19</v>
      </c>
      <c r="B222" s="53">
        <v>340.48075571999999</v>
      </c>
      <c r="C222" s="54">
        <v>340.48075571999999</v>
      </c>
      <c r="D222" s="55">
        <v>280.32915554279998</v>
      </c>
      <c r="E222" s="53">
        <v>340.48075571999999</v>
      </c>
      <c r="F222" s="54">
        <v>340.48075571999999</v>
      </c>
      <c r="G222" s="55">
        <v>280.32915554279998</v>
      </c>
      <c r="H222" s="53">
        <v>560</v>
      </c>
      <c r="I222" s="54">
        <v>500</v>
      </c>
      <c r="J222" s="55">
        <v>280</v>
      </c>
      <c r="K222" s="53">
        <v>560</v>
      </c>
      <c r="L222" s="54">
        <v>500</v>
      </c>
      <c r="M222" s="55">
        <v>280</v>
      </c>
      <c r="N222" s="53">
        <v>624.21471881999992</v>
      </c>
      <c r="O222" s="54">
        <v>624.21471881999992</v>
      </c>
      <c r="P222" s="55">
        <v>624.21471881999992</v>
      </c>
      <c r="Q222" s="53">
        <v>130.517623026</v>
      </c>
      <c r="R222" s="54">
        <v>130.517623026</v>
      </c>
      <c r="S222" s="55">
        <v>84.836454966899993</v>
      </c>
      <c r="T222" s="53">
        <v>21.563781195600001</v>
      </c>
      <c r="U222" s="54">
        <v>15.889101933599999</v>
      </c>
      <c r="V222" s="55">
        <v>10.327916256839998</v>
      </c>
      <c r="W222" s="53">
        <v>100</v>
      </c>
      <c r="X222" s="54">
        <v>57.9</v>
      </c>
      <c r="Y222" s="55">
        <v>154.4</v>
      </c>
      <c r="Z222" s="53">
        <v>700</v>
      </c>
    </row>
    <row r="223" spans="1:26" x14ac:dyDescent="0.35">
      <c r="A223" s="56" t="s">
        <v>78</v>
      </c>
      <c r="B223" s="9">
        <v>740.79856084556798</v>
      </c>
      <c r="C223" s="10">
        <v>671.66715841407279</v>
      </c>
      <c r="D223" s="11">
        <v>574.88247394535051</v>
      </c>
      <c r="E223" s="9">
        <v>727.16868914076792</v>
      </c>
      <c r="F223" s="10">
        <v>658.70358036643643</v>
      </c>
      <c r="G223" s="11">
        <v>564.20405524916009</v>
      </c>
      <c r="H223" s="9">
        <v>4132.2507872083333</v>
      </c>
      <c r="I223" s="10">
        <v>3697.9846459179093</v>
      </c>
      <c r="J223" s="11">
        <v>3308.4975642386667</v>
      </c>
      <c r="K223" s="9">
        <v>4106.4174538750003</v>
      </c>
      <c r="L223" s="10">
        <v>3750.7801004633639</v>
      </c>
      <c r="M223" s="11">
        <v>3410.7095589672376</v>
      </c>
      <c r="N223" s="9">
        <v>1721.6680930091334</v>
      </c>
      <c r="O223" s="10">
        <v>1593.4265355970001</v>
      </c>
      <c r="P223" s="11">
        <v>1471.6389135435199</v>
      </c>
      <c r="Q223" s="9">
        <v>314.82772250928571</v>
      </c>
      <c r="R223" s="10">
        <v>327.09067626083333</v>
      </c>
      <c r="S223" s="11">
        <v>271.14967075037504</v>
      </c>
      <c r="T223" s="9">
        <v>116.03311950800001</v>
      </c>
      <c r="U223" s="10">
        <v>117.0588576450909</v>
      </c>
      <c r="V223" s="11">
        <v>81.757983543781819</v>
      </c>
      <c r="W223" s="9">
        <v>1566.2679261999997</v>
      </c>
      <c r="X223" s="10">
        <v>1647.3921243549999</v>
      </c>
      <c r="Y223" s="11">
        <v>1110.71717103375</v>
      </c>
      <c r="Z223" s="9">
        <v>1300</v>
      </c>
    </row>
    <row r="224" spans="1:26" x14ac:dyDescent="0.35">
      <c r="A224" s="38" t="s">
        <v>17</v>
      </c>
      <c r="B224" s="47">
        <v>25</v>
      </c>
      <c r="C224" s="48">
        <v>22</v>
      </c>
      <c r="D224" s="49">
        <v>21</v>
      </c>
      <c r="E224" s="47">
        <v>25</v>
      </c>
      <c r="F224" s="48">
        <v>22</v>
      </c>
      <c r="G224" s="49">
        <v>21</v>
      </c>
      <c r="H224" s="47">
        <v>24</v>
      </c>
      <c r="I224" s="48">
        <v>22</v>
      </c>
      <c r="J224" s="49">
        <v>21</v>
      </c>
      <c r="K224" s="47">
        <v>24</v>
      </c>
      <c r="L224" s="48">
        <v>22</v>
      </c>
      <c r="M224" s="49">
        <v>21</v>
      </c>
      <c r="N224" s="47">
        <v>12</v>
      </c>
      <c r="O224" s="48">
        <v>12</v>
      </c>
      <c r="P224" s="49">
        <v>9</v>
      </c>
      <c r="Q224" s="47">
        <v>14</v>
      </c>
      <c r="R224" s="48">
        <v>12</v>
      </c>
      <c r="S224" s="49">
        <v>12</v>
      </c>
      <c r="T224" s="47">
        <v>12</v>
      </c>
      <c r="U224" s="48">
        <v>11</v>
      </c>
      <c r="V224" s="49">
        <v>11</v>
      </c>
      <c r="W224" s="47">
        <v>10</v>
      </c>
      <c r="X224" s="48">
        <v>8</v>
      </c>
      <c r="Y224" s="49">
        <v>8</v>
      </c>
      <c r="Z224" s="47">
        <v>6</v>
      </c>
    </row>
    <row r="225" spans="1:26" x14ac:dyDescent="0.35">
      <c r="A225" s="38" t="s">
        <v>18</v>
      </c>
      <c r="B225" s="50">
        <v>1000</v>
      </c>
      <c r="C225" s="51">
        <v>1000</v>
      </c>
      <c r="D225" s="52">
        <v>850</v>
      </c>
      <c r="E225" s="50">
        <v>1000</v>
      </c>
      <c r="F225" s="51">
        <v>1000</v>
      </c>
      <c r="G225" s="52">
        <v>850</v>
      </c>
      <c r="H225" s="50">
        <v>7000</v>
      </c>
      <c r="I225" s="51">
        <v>6650</v>
      </c>
      <c r="J225" s="52">
        <v>5300</v>
      </c>
      <c r="K225" s="50">
        <v>7000</v>
      </c>
      <c r="L225" s="51">
        <v>6650</v>
      </c>
      <c r="M225" s="52">
        <v>5674.6792619999997</v>
      </c>
      <c r="N225" s="50">
        <v>3000</v>
      </c>
      <c r="O225" s="51">
        <v>3000</v>
      </c>
      <c r="P225" s="52">
        <v>3000</v>
      </c>
      <c r="Q225" s="50">
        <v>850</v>
      </c>
      <c r="R225" s="51">
        <v>850</v>
      </c>
      <c r="S225" s="52">
        <v>552.5</v>
      </c>
      <c r="T225" s="50">
        <v>500</v>
      </c>
      <c r="U225" s="51">
        <v>500</v>
      </c>
      <c r="V225" s="52">
        <v>250</v>
      </c>
      <c r="W225" s="50">
        <v>4950</v>
      </c>
      <c r="X225" s="51">
        <v>4950</v>
      </c>
      <c r="Y225" s="52">
        <v>3465</v>
      </c>
      <c r="Z225" s="50">
        <v>2200</v>
      </c>
    </row>
    <row r="226" spans="1:26" ht="15" thickBot="1" x14ac:dyDescent="0.4">
      <c r="A226" s="39" t="s">
        <v>19</v>
      </c>
      <c r="B226" s="53">
        <v>113.49358523999999</v>
      </c>
      <c r="C226" s="54">
        <v>113.49358523999999</v>
      </c>
      <c r="D226" s="55">
        <v>340</v>
      </c>
      <c r="E226" s="53">
        <v>113.49358523999999</v>
      </c>
      <c r="F226" s="54">
        <v>113.49358523999999</v>
      </c>
      <c r="G226" s="55">
        <v>315</v>
      </c>
      <c r="H226" s="53">
        <v>560</v>
      </c>
      <c r="I226" s="54">
        <v>500</v>
      </c>
      <c r="J226" s="55">
        <v>280</v>
      </c>
      <c r="K226" s="53">
        <v>560</v>
      </c>
      <c r="L226" s="54">
        <v>500</v>
      </c>
      <c r="M226" s="55">
        <v>280</v>
      </c>
      <c r="N226" s="53">
        <v>624.21471881999992</v>
      </c>
      <c r="O226" s="54">
        <v>624.21471881999992</v>
      </c>
      <c r="P226" s="55">
        <v>624.21471881999992</v>
      </c>
      <c r="Q226" s="53">
        <v>150</v>
      </c>
      <c r="R226" s="54">
        <v>150</v>
      </c>
      <c r="S226" s="55">
        <v>150</v>
      </c>
      <c r="T226" s="53">
        <v>35</v>
      </c>
      <c r="U226" s="54">
        <v>35</v>
      </c>
      <c r="V226" s="55">
        <v>30</v>
      </c>
      <c r="W226" s="53">
        <v>100</v>
      </c>
      <c r="X226" s="54">
        <v>57.9</v>
      </c>
      <c r="Y226" s="55">
        <v>154.4</v>
      </c>
      <c r="Z226" s="53">
        <v>700</v>
      </c>
    </row>
    <row r="227" spans="1:26" x14ac:dyDescent="0.35">
      <c r="A227" s="56" t="s">
        <v>79</v>
      </c>
      <c r="B227" s="9">
        <v>746.40379654344349</v>
      </c>
      <c r="C227" s="10">
        <v>689.96412818936847</v>
      </c>
      <c r="D227" s="11">
        <v>572.0366448751181</v>
      </c>
      <c r="E227" s="9">
        <v>738.11045773387832</v>
      </c>
      <c r="F227" s="10">
        <v>681.79577466052638</v>
      </c>
      <c r="G227" s="11">
        <v>564.82430524411802</v>
      </c>
      <c r="H227" s="9">
        <v>4104.5969693595462</v>
      </c>
      <c r="I227" s="10">
        <v>3827.6716675113889</v>
      </c>
      <c r="J227" s="11">
        <v>3274.6975812940523</v>
      </c>
      <c r="K227" s="9">
        <v>4099.1424239050002</v>
      </c>
      <c r="L227" s="10">
        <v>3903.6626323792107</v>
      </c>
      <c r="M227" s="11">
        <v>3418.7852966943492</v>
      </c>
      <c r="N227" s="9">
        <v>1763.9048153190545</v>
      </c>
      <c r="O227" s="10">
        <v>1636.0301142439998</v>
      </c>
      <c r="P227" s="11">
        <v>1471.6389135435199</v>
      </c>
      <c r="Q227" s="9">
        <v>310.0944341592857</v>
      </c>
      <c r="R227" s="10">
        <v>322.39683198041666</v>
      </c>
      <c r="S227" s="11">
        <v>267.00804344412501</v>
      </c>
      <c r="T227" s="9">
        <v>114.37646858550001</v>
      </c>
      <c r="U227" s="10">
        <v>115.52269042604544</v>
      </c>
      <c r="V227" s="11">
        <v>80.402541879918189</v>
      </c>
      <c r="W227" s="9">
        <v>1566.2679261999997</v>
      </c>
      <c r="X227" s="10">
        <v>1647.3921243549999</v>
      </c>
      <c r="Y227" s="11">
        <v>1110.71717103375</v>
      </c>
      <c r="Z227" s="9">
        <v>1240.1373587771429</v>
      </c>
    </row>
    <row r="228" spans="1:26" x14ac:dyDescent="0.35">
      <c r="A228" s="38" t="s">
        <v>17</v>
      </c>
      <c r="B228" s="47">
        <v>23</v>
      </c>
      <c r="C228" s="48">
        <v>19</v>
      </c>
      <c r="D228" s="49">
        <v>20</v>
      </c>
      <c r="E228" s="47">
        <v>23</v>
      </c>
      <c r="F228" s="48">
        <v>19</v>
      </c>
      <c r="G228" s="49">
        <v>20</v>
      </c>
      <c r="H228" s="47">
        <v>22</v>
      </c>
      <c r="I228" s="48">
        <v>18</v>
      </c>
      <c r="J228" s="49">
        <v>19</v>
      </c>
      <c r="K228" s="47">
        <v>22</v>
      </c>
      <c r="L228" s="48">
        <v>19</v>
      </c>
      <c r="M228" s="49">
        <v>20</v>
      </c>
      <c r="N228" s="47">
        <v>11</v>
      </c>
      <c r="O228" s="48">
        <v>10</v>
      </c>
      <c r="P228" s="49">
        <v>9</v>
      </c>
      <c r="Q228" s="47">
        <v>14</v>
      </c>
      <c r="R228" s="48">
        <v>12</v>
      </c>
      <c r="S228" s="49">
        <v>12</v>
      </c>
      <c r="T228" s="47">
        <v>12</v>
      </c>
      <c r="U228" s="48">
        <v>11</v>
      </c>
      <c r="V228" s="49">
        <v>11</v>
      </c>
      <c r="W228" s="47">
        <v>10</v>
      </c>
      <c r="X228" s="48">
        <v>8</v>
      </c>
      <c r="Y228" s="49">
        <v>8</v>
      </c>
      <c r="Z228" s="47">
        <v>7</v>
      </c>
    </row>
    <row r="229" spans="1:26" x14ac:dyDescent="0.35">
      <c r="A229" s="38" t="s">
        <v>18</v>
      </c>
      <c r="B229" s="50">
        <v>1000</v>
      </c>
      <c r="C229" s="51">
        <v>1000</v>
      </c>
      <c r="D229" s="52">
        <v>850</v>
      </c>
      <c r="E229" s="50">
        <v>1000</v>
      </c>
      <c r="F229" s="51">
        <v>1000</v>
      </c>
      <c r="G229" s="52">
        <v>850</v>
      </c>
      <c r="H229" s="50">
        <v>7000</v>
      </c>
      <c r="I229" s="51">
        <v>6650</v>
      </c>
      <c r="J229" s="52">
        <v>5300</v>
      </c>
      <c r="K229" s="50">
        <v>7000</v>
      </c>
      <c r="L229" s="51">
        <v>6650</v>
      </c>
      <c r="M229" s="52">
        <v>5674.6792619999997</v>
      </c>
      <c r="N229" s="50">
        <v>3000</v>
      </c>
      <c r="O229" s="51">
        <v>3000</v>
      </c>
      <c r="P229" s="52">
        <v>3000</v>
      </c>
      <c r="Q229" s="50">
        <v>850</v>
      </c>
      <c r="R229" s="51">
        <v>850</v>
      </c>
      <c r="S229" s="52">
        <v>552.5</v>
      </c>
      <c r="T229" s="50">
        <v>500</v>
      </c>
      <c r="U229" s="51">
        <v>500</v>
      </c>
      <c r="V229" s="52">
        <v>250</v>
      </c>
      <c r="W229" s="50">
        <v>4950</v>
      </c>
      <c r="X229" s="51">
        <v>4950</v>
      </c>
      <c r="Y229" s="52">
        <v>3465</v>
      </c>
      <c r="Z229" s="50">
        <v>2400</v>
      </c>
    </row>
    <row r="230" spans="1:26" ht="15" thickBot="1" x14ac:dyDescent="0.4">
      <c r="A230" s="39" t="s">
        <v>19</v>
      </c>
      <c r="B230" s="53">
        <v>178.34895840000001</v>
      </c>
      <c r="C230" s="54">
        <v>178.34895840000001</v>
      </c>
      <c r="D230" s="55">
        <v>300</v>
      </c>
      <c r="E230" s="53">
        <v>178.34895840000001</v>
      </c>
      <c r="F230" s="54">
        <v>178.34895840000001</v>
      </c>
      <c r="G230" s="55">
        <v>300</v>
      </c>
      <c r="H230" s="53">
        <v>375</v>
      </c>
      <c r="I230" s="54">
        <v>340</v>
      </c>
      <c r="J230" s="55">
        <v>165</v>
      </c>
      <c r="K230" s="53">
        <v>375</v>
      </c>
      <c r="L230" s="54">
        <v>340</v>
      </c>
      <c r="M230" s="55">
        <v>165</v>
      </c>
      <c r="N230" s="53">
        <v>624.21471881999992</v>
      </c>
      <c r="O230" s="54">
        <v>624.21471881999992</v>
      </c>
      <c r="P230" s="55">
        <v>624.21471881999992</v>
      </c>
      <c r="Q230" s="53">
        <v>150</v>
      </c>
      <c r="R230" s="54">
        <v>150</v>
      </c>
      <c r="S230" s="55">
        <v>150</v>
      </c>
      <c r="T230" s="53">
        <v>35</v>
      </c>
      <c r="U230" s="54">
        <v>35</v>
      </c>
      <c r="V230" s="55">
        <v>30</v>
      </c>
      <c r="W230" s="53">
        <v>100</v>
      </c>
      <c r="X230" s="54">
        <v>57.9</v>
      </c>
      <c r="Y230" s="55">
        <v>154.4</v>
      </c>
      <c r="Z230" s="53">
        <v>680.96151143999998</v>
      </c>
    </row>
    <row r="231" spans="1:26" x14ac:dyDescent="0.35">
      <c r="A231" s="57" t="s">
        <v>80</v>
      </c>
      <c r="B231" s="9">
        <v>717.94333068039998</v>
      </c>
      <c r="C231" s="10">
        <v>665.50489548389999</v>
      </c>
      <c r="D231" s="11">
        <v>538.39641857117681</v>
      </c>
      <c r="E231" s="9">
        <v>707.74450106757388</v>
      </c>
      <c r="F231" s="10">
        <v>655.55364520775004</v>
      </c>
      <c r="G231" s="11">
        <v>531.89658738065054</v>
      </c>
      <c r="H231" s="9">
        <v>3991.3775400575</v>
      </c>
      <c r="I231" s="10">
        <v>3785.95868048375</v>
      </c>
      <c r="J231" s="11">
        <v>3238.9315183690524</v>
      </c>
      <c r="K231" s="9">
        <v>3985.9229946029545</v>
      </c>
      <c r="L231" s="10">
        <v>3843.0336804837498</v>
      </c>
      <c r="M231" s="11">
        <v>3345.5868809637891</v>
      </c>
      <c r="N231" s="9">
        <v>1726.6223607251334</v>
      </c>
      <c r="O231" s="10">
        <v>1610.8688073174546</v>
      </c>
      <c r="P231" s="11">
        <v>1471.6389135435199</v>
      </c>
      <c r="Q231" s="9">
        <v>287.14915108071426</v>
      </c>
      <c r="R231" s="10">
        <v>292.35109292750002</v>
      </c>
      <c r="S231" s="11">
        <v>249.01425408370835</v>
      </c>
      <c r="T231" s="9">
        <v>109.53311950800001</v>
      </c>
      <c r="U231" s="10">
        <v>110.51340309963635</v>
      </c>
      <c r="V231" s="11">
        <v>76.785256271054536</v>
      </c>
      <c r="W231" s="9">
        <v>1553.1679261999998</v>
      </c>
      <c r="X231" s="10">
        <v>1635.6421243549999</v>
      </c>
      <c r="Y231" s="11">
        <v>1103.0796710337499</v>
      </c>
      <c r="Z231" s="9">
        <v>1285.7142857142858</v>
      </c>
    </row>
    <row r="232" spans="1:26" x14ac:dyDescent="0.35">
      <c r="A232" s="38" t="s">
        <v>17</v>
      </c>
      <c r="B232" s="47">
        <v>23</v>
      </c>
      <c r="C232" s="48">
        <v>20</v>
      </c>
      <c r="D232" s="49">
        <v>19</v>
      </c>
      <c r="E232" s="47">
        <v>23</v>
      </c>
      <c r="F232" s="48">
        <v>20</v>
      </c>
      <c r="G232" s="49">
        <v>19</v>
      </c>
      <c r="H232" s="47">
        <v>22</v>
      </c>
      <c r="I232" s="48">
        <v>20</v>
      </c>
      <c r="J232" s="49">
        <v>19</v>
      </c>
      <c r="K232" s="47">
        <v>22</v>
      </c>
      <c r="L232" s="48">
        <v>20</v>
      </c>
      <c r="M232" s="49">
        <v>19</v>
      </c>
      <c r="N232" s="47">
        <v>12</v>
      </c>
      <c r="O232" s="48">
        <v>11</v>
      </c>
      <c r="P232" s="49">
        <v>9</v>
      </c>
      <c r="Q232" s="47">
        <v>14</v>
      </c>
      <c r="R232" s="48">
        <v>12</v>
      </c>
      <c r="S232" s="49">
        <v>12</v>
      </c>
      <c r="T232" s="47">
        <v>12</v>
      </c>
      <c r="U232" s="48">
        <v>11</v>
      </c>
      <c r="V232" s="49">
        <v>11</v>
      </c>
      <c r="W232" s="47">
        <v>10</v>
      </c>
      <c r="X232" s="48">
        <v>8</v>
      </c>
      <c r="Y232" s="49">
        <v>8</v>
      </c>
      <c r="Z232" s="47">
        <v>7</v>
      </c>
    </row>
    <row r="233" spans="1:26" x14ac:dyDescent="0.35">
      <c r="A233" s="38" t="s">
        <v>18</v>
      </c>
      <c r="B233" s="50">
        <v>1000</v>
      </c>
      <c r="C233" s="51">
        <v>1000</v>
      </c>
      <c r="D233" s="52">
        <v>850</v>
      </c>
      <c r="E233" s="50">
        <v>1000</v>
      </c>
      <c r="F233" s="51">
        <v>1000</v>
      </c>
      <c r="G233" s="52">
        <v>850</v>
      </c>
      <c r="H233" s="50">
        <v>7000</v>
      </c>
      <c r="I233" s="51">
        <v>6650</v>
      </c>
      <c r="J233" s="52">
        <v>5300</v>
      </c>
      <c r="K233" s="50">
        <v>7000</v>
      </c>
      <c r="L233" s="51">
        <v>6650</v>
      </c>
      <c r="M233" s="52">
        <v>5674.6792619999997</v>
      </c>
      <c r="N233" s="50">
        <v>3000</v>
      </c>
      <c r="O233" s="51">
        <v>3000</v>
      </c>
      <c r="P233" s="52">
        <v>3000</v>
      </c>
      <c r="Q233" s="50">
        <v>600</v>
      </c>
      <c r="R233" s="51">
        <v>600</v>
      </c>
      <c r="S233" s="52">
        <v>480</v>
      </c>
      <c r="T233" s="50">
        <v>500</v>
      </c>
      <c r="U233" s="51">
        <v>500</v>
      </c>
      <c r="V233" s="52">
        <v>250</v>
      </c>
      <c r="W233" s="50">
        <v>4950</v>
      </c>
      <c r="X233" s="51">
        <v>4950</v>
      </c>
      <c r="Y233" s="52">
        <v>3465</v>
      </c>
      <c r="Z233" s="50">
        <v>2600</v>
      </c>
    </row>
    <row r="234" spans="1:26" ht="15" thickBot="1" x14ac:dyDescent="0.4">
      <c r="A234" s="39" t="s">
        <v>19</v>
      </c>
      <c r="B234" s="53">
        <v>172.96328499999998</v>
      </c>
      <c r="C234" s="54">
        <v>172.96328499999998</v>
      </c>
      <c r="D234" s="55">
        <v>273</v>
      </c>
      <c r="E234" s="53">
        <v>172.96328499999998</v>
      </c>
      <c r="F234" s="54">
        <v>172.96328499999998</v>
      </c>
      <c r="G234" s="55">
        <v>222</v>
      </c>
      <c r="H234" s="53">
        <v>375</v>
      </c>
      <c r="I234" s="54">
        <v>300</v>
      </c>
      <c r="J234" s="55">
        <v>165</v>
      </c>
      <c r="K234" s="53">
        <v>375</v>
      </c>
      <c r="L234" s="54">
        <v>300</v>
      </c>
      <c r="M234" s="55">
        <v>165</v>
      </c>
      <c r="N234" s="53">
        <v>624.21471881999992</v>
      </c>
      <c r="O234" s="54">
        <v>624.21471881999992</v>
      </c>
      <c r="P234" s="55">
        <v>624.21471881999992</v>
      </c>
      <c r="Q234" s="53">
        <v>150</v>
      </c>
      <c r="R234" s="54">
        <v>150</v>
      </c>
      <c r="S234" s="55">
        <v>150</v>
      </c>
      <c r="T234" s="53">
        <v>35</v>
      </c>
      <c r="U234" s="54">
        <v>35</v>
      </c>
      <c r="V234" s="55">
        <v>30</v>
      </c>
      <c r="W234" s="53">
        <v>100</v>
      </c>
      <c r="X234" s="54">
        <v>57.9</v>
      </c>
      <c r="Y234" s="55">
        <v>146.25</v>
      </c>
      <c r="Z234" s="53">
        <v>700</v>
      </c>
    </row>
    <row r="235" spans="1:26" x14ac:dyDescent="0.35">
      <c r="A235" s="57" t="s">
        <v>81</v>
      </c>
      <c r="B235" s="9">
        <v>767.86424753458459</v>
      </c>
      <c r="C235" s="10">
        <v>711.80098817854548</v>
      </c>
      <c r="D235" s="11">
        <v>591.99269360227652</v>
      </c>
      <c r="E235" s="9">
        <v>759.75860166458449</v>
      </c>
      <c r="F235" s="10">
        <v>703.83741013090912</v>
      </c>
      <c r="G235" s="11">
        <v>585.18848522749397</v>
      </c>
      <c r="H235" s="9">
        <v>4530.435150307917</v>
      </c>
      <c r="I235" s="10">
        <v>4231.8838731333335</v>
      </c>
      <c r="J235" s="11">
        <v>3641.059469000571</v>
      </c>
      <c r="K235" s="9">
        <v>4525.435150307917</v>
      </c>
      <c r="L235" s="10">
        <v>4248.5743493238097</v>
      </c>
      <c r="M235" s="11">
        <v>3688.4619399196185</v>
      </c>
      <c r="N235" s="9">
        <v>1764.0014263424666</v>
      </c>
      <c r="O235" s="10">
        <v>1644.145969809091</v>
      </c>
      <c r="P235" s="11">
        <v>1471.6389135435199</v>
      </c>
      <c r="Q235" s="9">
        <v>325.54200822357143</v>
      </c>
      <c r="R235" s="10">
        <v>339.59067626083333</v>
      </c>
      <c r="S235" s="11">
        <v>279.27467075037504</v>
      </c>
      <c r="T235" s="9">
        <v>117.86645284133334</v>
      </c>
      <c r="U235" s="10">
        <v>119.05885764509092</v>
      </c>
      <c r="V235" s="11">
        <v>83.057983543781816</v>
      </c>
      <c r="W235" s="9">
        <v>1574.1679261999998</v>
      </c>
      <c r="X235" s="10">
        <v>1654.3921243549999</v>
      </c>
      <c r="Y235" s="11">
        <v>1115.2671710337499</v>
      </c>
      <c r="Z235" s="9">
        <v>1350</v>
      </c>
    </row>
    <row r="236" spans="1:26" x14ac:dyDescent="0.35">
      <c r="A236" s="38" t="s">
        <v>17</v>
      </c>
      <c r="B236" s="47">
        <v>26</v>
      </c>
      <c r="C236" s="48">
        <v>22</v>
      </c>
      <c r="D236" s="49">
        <v>23</v>
      </c>
      <c r="E236" s="47">
        <v>26</v>
      </c>
      <c r="F236" s="48">
        <v>22</v>
      </c>
      <c r="G236" s="49">
        <v>23</v>
      </c>
      <c r="H236" s="47">
        <v>24</v>
      </c>
      <c r="I236" s="48">
        <v>21</v>
      </c>
      <c r="J236" s="49">
        <v>21</v>
      </c>
      <c r="K236" s="47">
        <v>24</v>
      </c>
      <c r="L236" s="48">
        <v>21</v>
      </c>
      <c r="M236" s="49">
        <v>21</v>
      </c>
      <c r="N236" s="47">
        <v>12</v>
      </c>
      <c r="O236" s="48">
        <v>11</v>
      </c>
      <c r="P236" s="49">
        <v>9</v>
      </c>
      <c r="Q236" s="47">
        <v>14</v>
      </c>
      <c r="R236" s="48">
        <v>12</v>
      </c>
      <c r="S236" s="49">
        <v>12</v>
      </c>
      <c r="T236" s="47">
        <v>12</v>
      </c>
      <c r="U236" s="48">
        <v>11</v>
      </c>
      <c r="V236" s="49">
        <v>11</v>
      </c>
      <c r="W236" s="47">
        <v>10</v>
      </c>
      <c r="X236" s="48">
        <v>8</v>
      </c>
      <c r="Y236" s="49">
        <v>8</v>
      </c>
      <c r="Z236" s="47">
        <v>7</v>
      </c>
    </row>
    <row r="237" spans="1:26" x14ac:dyDescent="0.35">
      <c r="A237" s="38" t="s">
        <v>18</v>
      </c>
      <c r="B237" s="50">
        <v>1000</v>
      </c>
      <c r="C237" s="51">
        <v>1000</v>
      </c>
      <c r="D237" s="52">
        <v>850</v>
      </c>
      <c r="E237" s="50">
        <v>1000</v>
      </c>
      <c r="F237" s="51">
        <v>1000</v>
      </c>
      <c r="G237" s="52">
        <v>850</v>
      </c>
      <c r="H237" s="50">
        <v>7750</v>
      </c>
      <c r="I237" s="51">
        <v>7750</v>
      </c>
      <c r="J237" s="52">
        <v>6200</v>
      </c>
      <c r="K237" s="50">
        <v>7750</v>
      </c>
      <c r="L237" s="51">
        <v>7750</v>
      </c>
      <c r="M237" s="52">
        <v>6200</v>
      </c>
      <c r="N237" s="50">
        <v>3000</v>
      </c>
      <c r="O237" s="51">
        <v>3000</v>
      </c>
      <c r="P237" s="52">
        <v>3000</v>
      </c>
      <c r="Q237" s="50">
        <v>1000</v>
      </c>
      <c r="R237" s="51">
        <v>1000</v>
      </c>
      <c r="S237" s="52">
        <v>650</v>
      </c>
      <c r="T237" s="50">
        <v>500</v>
      </c>
      <c r="U237" s="51">
        <v>500</v>
      </c>
      <c r="V237" s="52">
        <v>250</v>
      </c>
      <c r="W237" s="50">
        <v>4950</v>
      </c>
      <c r="X237" s="51">
        <v>4950</v>
      </c>
      <c r="Y237" s="52">
        <v>3465</v>
      </c>
      <c r="Z237" s="50">
        <v>2600</v>
      </c>
    </row>
    <row r="238" spans="1:26" ht="15" thickBot="1" x14ac:dyDescent="0.4">
      <c r="A238" s="39" t="s">
        <v>19</v>
      </c>
      <c r="B238" s="53">
        <v>300</v>
      </c>
      <c r="C238" s="54">
        <v>300</v>
      </c>
      <c r="D238" s="55">
        <v>300</v>
      </c>
      <c r="E238" s="53">
        <v>300</v>
      </c>
      <c r="F238" s="54">
        <v>300</v>
      </c>
      <c r="G238" s="55">
        <v>300</v>
      </c>
      <c r="H238" s="53">
        <v>375</v>
      </c>
      <c r="I238" s="54">
        <v>320</v>
      </c>
      <c r="J238" s="55">
        <v>165</v>
      </c>
      <c r="K238" s="53">
        <v>375</v>
      </c>
      <c r="L238" s="54">
        <v>320</v>
      </c>
      <c r="M238" s="55">
        <v>165</v>
      </c>
      <c r="N238" s="53">
        <v>624.21471881999992</v>
      </c>
      <c r="O238" s="54">
        <v>624.21471881999992</v>
      </c>
      <c r="P238" s="55">
        <v>624.21471881999992</v>
      </c>
      <c r="Q238" s="53">
        <v>150</v>
      </c>
      <c r="R238" s="54">
        <v>150</v>
      </c>
      <c r="S238" s="55">
        <v>150</v>
      </c>
      <c r="T238" s="53">
        <v>35</v>
      </c>
      <c r="U238" s="54">
        <v>35</v>
      </c>
      <c r="V238" s="55">
        <v>30</v>
      </c>
      <c r="W238" s="53">
        <v>100</v>
      </c>
      <c r="X238" s="54">
        <v>57.9</v>
      </c>
      <c r="Y238" s="55">
        <v>154.4</v>
      </c>
      <c r="Z238" s="53">
        <v>700</v>
      </c>
    </row>
    <row r="239" spans="1:26" ht="15" thickBot="1" x14ac:dyDescent="0.4">
      <c r="A239" s="58" t="s">
        <v>82</v>
      </c>
      <c r="B239" s="40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60"/>
      <c r="T239" s="59"/>
      <c r="U239" s="59"/>
      <c r="V239" s="60"/>
      <c r="W239" s="59"/>
      <c r="X239" s="59"/>
      <c r="Y239" s="60"/>
      <c r="Z239" s="60"/>
    </row>
    <row r="240" spans="1:26" x14ac:dyDescent="0.35">
      <c r="A240" s="61" t="s">
        <v>83</v>
      </c>
      <c r="B240" s="9">
        <v>700.15690962166673</v>
      </c>
      <c r="C240" s="10">
        <v>621.83608791097572</v>
      </c>
      <c r="D240" s="11">
        <v>520.94484104511957</v>
      </c>
      <c r="E240" s="9">
        <v>684.74960642942324</v>
      </c>
      <c r="F240" s="10">
        <v>611.26223064801923</v>
      </c>
      <c r="G240" s="11">
        <v>514.66237180077167</v>
      </c>
      <c r="H240" s="9">
        <v>4136.0080979669237</v>
      </c>
      <c r="I240" s="10">
        <v>3795.2076806686878</v>
      </c>
      <c r="J240" s="11">
        <v>3176.9371436836136</v>
      </c>
      <c r="K240" s="9">
        <v>4107.3542518130771</v>
      </c>
      <c r="L240" s="10">
        <v>3761.6849533959607</v>
      </c>
      <c r="M240" s="11">
        <v>3193.8968712972496</v>
      </c>
      <c r="N240" s="9">
        <v>1718.6916132836363</v>
      </c>
      <c r="O240" s="10">
        <v>1597.2740664272731</v>
      </c>
      <c r="P240" s="11">
        <v>1552.1308099711111</v>
      </c>
      <c r="Q240" s="9">
        <v>283.54220772392858</v>
      </c>
      <c r="R240" s="10">
        <v>285.32999260740382</v>
      </c>
      <c r="S240" s="11">
        <v>234.92843353048076</v>
      </c>
      <c r="T240" s="9">
        <v>120.48184654157144</v>
      </c>
      <c r="U240" s="10">
        <v>120.85876044486309</v>
      </c>
      <c r="V240" s="11">
        <v>88.627692349413792</v>
      </c>
      <c r="W240" s="9">
        <v>1652.3671616666668</v>
      </c>
      <c r="X240" s="10">
        <v>1673.4702734800001</v>
      </c>
      <c r="Y240" s="11">
        <v>1132.8835977900001</v>
      </c>
      <c r="Z240" s="9">
        <v>1169.1108279428572</v>
      </c>
    </row>
    <row r="241" spans="1:26" x14ac:dyDescent="0.35">
      <c r="A241" s="38" t="s">
        <v>17</v>
      </c>
      <c r="B241" s="47">
        <v>27</v>
      </c>
      <c r="C241" s="48">
        <v>23</v>
      </c>
      <c r="D241" s="49">
        <v>23</v>
      </c>
      <c r="E241" s="47">
        <v>26</v>
      </c>
      <c r="F241" s="48">
        <v>23</v>
      </c>
      <c r="G241" s="49">
        <v>23</v>
      </c>
      <c r="H241" s="47">
        <v>26</v>
      </c>
      <c r="I241" s="48">
        <v>22</v>
      </c>
      <c r="J241" s="49">
        <v>22</v>
      </c>
      <c r="K241" s="47">
        <v>26</v>
      </c>
      <c r="L241" s="48">
        <v>22</v>
      </c>
      <c r="M241" s="49">
        <v>22</v>
      </c>
      <c r="N241" s="47">
        <v>11</v>
      </c>
      <c r="O241" s="48">
        <v>11</v>
      </c>
      <c r="P241" s="49">
        <v>9</v>
      </c>
      <c r="Q241" s="47">
        <v>14</v>
      </c>
      <c r="R241" s="48">
        <v>13</v>
      </c>
      <c r="S241" s="49">
        <v>13</v>
      </c>
      <c r="T241" s="47">
        <v>14</v>
      </c>
      <c r="U241" s="48">
        <v>13</v>
      </c>
      <c r="V241" s="49">
        <v>12</v>
      </c>
      <c r="W241" s="47">
        <v>9</v>
      </c>
      <c r="X241" s="48">
        <v>8</v>
      </c>
      <c r="Y241" s="49">
        <v>8</v>
      </c>
      <c r="Z241" s="47">
        <v>7</v>
      </c>
    </row>
    <row r="242" spans="1:26" x14ac:dyDescent="0.35">
      <c r="A242" s="38" t="s">
        <v>18</v>
      </c>
      <c r="B242" s="50">
        <v>1000</v>
      </c>
      <c r="C242" s="51">
        <v>1000</v>
      </c>
      <c r="D242" s="52">
        <v>850</v>
      </c>
      <c r="E242" s="50">
        <v>1000</v>
      </c>
      <c r="F242" s="51">
        <v>1000</v>
      </c>
      <c r="G242" s="52">
        <v>850</v>
      </c>
      <c r="H242" s="50">
        <v>8196.6067312499999</v>
      </c>
      <c r="I242" s="51">
        <v>8196.6067312499999</v>
      </c>
      <c r="J242" s="52">
        <v>7310.3155776000003</v>
      </c>
      <c r="K242" s="50">
        <v>8196.6067312499999</v>
      </c>
      <c r="L242" s="51">
        <v>8196.6067312499999</v>
      </c>
      <c r="M242" s="52">
        <v>7310.3155776000003</v>
      </c>
      <c r="N242" s="50">
        <v>3000</v>
      </c>
      <c r="O242" s="51">
        <v>3000</v>
      </c>
      <c r="P242" s="52">
        <v>3000</v>
      </c>
      <c r="Q242" s="50">
        <v>850</v>
      </c>
      <c r="R242" s="51">
        <v>850</v>
      </c>
      <c r="S242" s="52">
        <v>553</v>
      </c>
      <c r="T242" s="50">
        <v>500</v>
      </c>
      <c r="U242" s="51">
        <v>500</v>
      </c>
      <c r="V242" s="52">
        <v>250</v>
      </c>
      <c r="W242" s="50">
        <v>4950</v>
      </c>
      <c r="X242" s="51">
        <v>4950</v>
      </c>
      <c r="Y242" s="52">
        <v>3465</v>
      </c>
      <c r="Z242" s="50">
        <v>2600</v>
      </c>
    </row>
    <row r="243" spans="1:26" ht="15" thickBot="1" x14ac:dyDescent="0.4">
      <c r="A243" s="39" t="s">
        <v>19</v>
      </c>
      <c r="B243" s="53">
        <v>361.28527217999999</v>
      </c>
      <c r="C243" s="54">
        <v>343.41138137249999</v>
      </c>
      <c r="D243" s="55">
        <v>231.39814022325001</v>
      </c>
      <c r="E243" s="53">
        <v>361.28527217999999</v>
      </c>
      <c r="F243" s="54">
        <v>343.41138137249999</v>
      </c>
      <c r="G243" s="55">
        <v>231.39814022325001</v>
      </c>
      <c r="H243" s="53">
        <v>260</v>
      </c>
      <c r="I243" s="54">
        <v>230</v>
      </c>
      <c r="J243" s="55">
        <v>130</v>
      </c>
      <c r="K243" s="53">
        <v>260</v>
      </c>
      <c r="L243" s="54">
        <v>230</v>
      </c>
      <c r="M243" s="55">
        <v>130</v>
      </c>
      <c r="N243" s="53">
        <v>624.21471881999992</v>
      </c>
      <c r="O243" s="54">
        <v>624.21471881999992</v>
      </c>
      <c r="P243" s="55">
        <v>541.50485760000004</v>
      </c>
      <c r="Q243" s="53">
        <v>107.87792085</v>
      </c>
      <c r="R243" s="54">
        <v>107.87792085</v>
      </c>
      <c r="S243" s="55">
        <v>70.120648552500001</v>
      </c>
      <c r="T243" s="53">
        <v>17.979653474999999</v>
      </c>
      <c r="U243" s="54">
        <v>13.18268192787</v>
      </c>
      <c r="V243" s="55">
        <v>8.5687432531154997</v>
      </c>
      <c r="W243" s="53">
        <v>100</v>
      </c>
      <c r="X243" s="54">
        <v>57.9</v>
      </c>
      <c r="Y243" s="55">
        <v>154.4</v>
      </c>
      <c r="Z243" s="53">
        <v>456.89472360000002</v>
      </c>
    </row>
    <row r="244" spans="1:26" x14ac:dyDescent="0.35">
      <c r="A244" s="62" t="s">
        <v>84</v>
      </c>
      <c r="B244" s="9">
        <v>723.21457778326919</v>
      </c>
      <c r="C244" s="10">
        <v>644.79904742363692</v>
      </c>
      <c r="D244" s="11">
        <v>529.30880097566671</v>
      </c>
      <c r="E244" s="9">
        <v>710.87816268250003</v>
      </c>
      <c r="F244" s="10">
        <v>632.26577518325598</v>
      </c>
      <c r="G244" s="11">
        <v>521.85657275566678</v>
      </c>
      <c r="H244" s="9">
        <v>4138.0083341960417</v>
      </c>
      <c r="I244" s="10">
        <v>3704.2971806032169</v>
      </c>
      <c r="J244" s="11">
        <v>2994.5670790820941</v>
      </c>
      <c r="K244" s="9">
        <v>4129.4326582028125</v>
      </c>
      <c r="L244" s="10">
        <v>3602.0259384980554</v>
      </c>
      <c r="M244" s="11">
        <v>2995.5842333133442</v>
      </c>
      <c r="N244" s="9">
        <v>1556.0802197154999</v>
      </c>
      <c r="O244" s="10">
        <v>1384.0695513022927</v>
      </c>
      <c r="P244" s="11">
        <v>1385.6489584462499</v>
      </c>
      <c r="Q244" s="9">
        <v>308.94888966508927</v>
      </c>
      <c r="R244" s="10">
        <v>311.58861696205292</v>
      </c>
      <c r="S244" s="11">
        <v>254.39704468882212</v>
      </c>
      <c r="T244" s="9">
        <v>106.93018398150001</v>
      </c>
      <c r="U244" s="10">
        <v>105.82580403335463</v>
      </c>
      <c r="V244" s="11">
        <v>75.053934037391898</v>
      </c>
      <c r="W244" s="9">
        <v>1692.5436504187501</v>
      </c>
      <c r="X244" s="10">
        <v>1733.4009908842856</v>
      </c>
      <c r="Y244" s="11">
        <v>1224.4295454882142</v>
      </c>
      <c r="Z244" s="9">
        <v>1297.3337321812501</v>
      </c>
    </row>
    <row r="245" spans="1:26" x14ac:dyDescent="0.35">
      <c r="A245" s="38" t="s">
        <v>17</v>
      </c>
      <c r="B245" s="47">
        <v>26</v>
      </c>
      <c r="C245" s="48">
        <v>21</v>
      </c>
      <c r="D245" s="49">
        <v>21</v>
      </c>
      <c r="E245" s="47">
        <v>26</v>
      </c>
      <c r="F245" s="48">
        <v>21</v>
      </c>
      <c r="G245" s="49">
        <v>21</v>
      </c>
      <c r="H245" s="47">
        <v>24</v>
      </c>
      <c r="I245" s="48">
        <v>19</v>
      </c>
      <c r="J245" s="49">
        <v>20</v>
      </c>
      <c r="K245" s="47">
        <v>24</v>
      </c>
      <c r="L245" s="48">
        <v>20</v>
      </c>
      <c r="M245" s="49">
        <v>20</v>
      </c>
      <c r="N245" s="47">
        <v>10</v>
      </c>
      <c r="O245" s="48">
        <v>10</v>
      </c>
      <c r="P245" s="49">
        <v>8</v>
      </c>
      <c r="Q245" s="47">
        <v>14</v>
      </c>
      <c r="R245" s="48">
        <v>13</v>
      </c>
      <c r="S245" s="49">
        <v>13</v>
      </c>
      <c r="T245" s="47">
        <v>14</v>
      </c>
      <c r="U245" s="48">
        <v>13</v>
      </c>
      <c r="V245" s="49">
        <v>12</v>
      </c>
      <c r="W245" s="47">
        <v>8</v>
      </c>
      <c r="X245" s="48">
        <v>7</v>
      </c>
      <c r="Y245" s="49">
        <v>7</v>
      </c>
      <c r="Z245" s="47">
        <v>8</v>
      </c>
    </row>
    <row r="246" spans="1:26" x14ac:dyDescent="0.35">
      <c r="A246" s="38" t="s">
        <v>18</v>
      </c>
      <c r="B246" s="50">
        <v>1000</v>
      </c>
      <c r="C246" s="51">
        <v>1000</v>
      </c>
      <c r="D246" s="52">
        <v>850</v>
      </c>
      <c r="E246" s="50">
        <v>1000</v>
      </c>
      <c r="F246" s="51">
        <v>1000</v>
      </c>
      <c r="G246" s="52">
        <v>850</v>
      </c>
      <c r="H246" s="50">
        <v>7750</v>
      </c>
      <c r="I246" s="51">
        <v>7750</v>
      </c>
      <c r="J246" s="52">
        <v>6200</v>
      </c>
      <c r="K246" s="50">
        <v>7750</v>
      </c>
      <c r="L246" s="51">
        <v>7750</v>
      </c>
      <c r="M246" s="52">
        <v>6200</v>
      </c>
      <c r="N246" s="50">
        <v>3000</v>
      </c>
      <c r="O246" s="51">
        <v>3000</v>
      </c>
      <c r="P246" s="52">
        <v>3000</v>
      </c>
      <c r="Q246" s="50">
        <v>1000</v>
      </c>
      <c r="R246" s="51">
        <v>1000</v>
      </c>
      <c r="S246" s="52">
        <v>650</v>
      </c>
      <c r="T246" s="50">
        <v>500</v>
      </c>
      <c r="U246" s="51">
        <v>500</v>
      </c>
      <c r="V246" s="52">
        <v>250</v>
      </c>
      <c r="W246" s="50">
        <v>4950</v>
      </c>
      <c r="X246" s="51">
        <v>4950</v>
      </c>
      <c r="Y246" s="52">
        <v>3465</v>
      </c>
      <c r="Z246" s="50">
        <v>2600</v>
      </c>
    </row>
    <row r="247" spans="1:26" ht="15" thickBot="1" x14ac:dyDescent="0.4">
      <c r="A247" s="39" t="s">
        <v>19</v>
      </c>
      <c r="B247" s="53">
        <v>399.39538974999999</v>
      </c>
      <c r="C247" s="54">
        <v>395.40143585250001</v>
      </c>
      <c r="D247" s="55">
        <v>257.01093330412499</v>
      </c>
      <c r="E247" s="53">
        <v>399.39538974999999</v>
      </c>
      <c r="F247" s="54">
        <v>395.40143585250001</v>
      </c>
      <c r="G247" s="55">
        <v>257.01093330412499</v>
      </c>
      <c r="H247" s="53">
        <v>265</v>
      </c>
      <c r="I247" s="54">
        <v>235</v>
      </c>
      <c r="J247" s="55">
        <v>140</v>
      </c>
      <c r="K247" s="53">
        <v>265</v>
      </c>
      <c r="L247" s="54">
        <v>235</v>
      </c>
      <c r="M247" s="55">
        <v>140</v>
      </c>
      <c r="N247" s="53">
        <v>624.21471881999992</v>
      </c>
      <c r="O247" s="54">
        <v>624.21471881999992</v>
      </c>
      <c r="P247" s="55">
        <v>624.21471881999992</v>
      </c>
      <c r="Q247" s="53">
        <v>119.818616925</v>
      </c>
      <c r="R247" s="54">
        <v>119.818616925</v>
      </c>
      <c r="S247" s="55">
        <v>77.882101001249993</v>
      </c>
      <c r="T247" s="53">
        <v>19.969769487499999</v>
      </c>
      <c r="U247" s="54">
        <v>14.641834988234999</v>
      </c>
      <c r="V247" s="55">
        <v>9.5171927423527496</v>
      </c>
      <c r="W247" s="53">
        <v>100</v>
      </c>
      <c r="X247" s="54">
        <v>57.9</v>
      </c>
      <c r="Y247" s="55">
        <v>154.4</v>
      </c>
      <c r="Z247" s="53">
        <v>650</v>
      </c>
    </row>
    <row r="248" spans="1:26" x14ac:dyDescent="0.35">
      <c r="A248" s="62" t="s">
        <v>85</v>
      </c>
      <c r="B248" s="9">
        <v>668.70025212704343</v>
      </c>
      <c r="C248" s="10">
        <v>607.07920700780551</v>
      </c>
      <c r="D248" s="11">
        <v>486.47830854930794</v>
      </c>
      <c r="E248" s="9">
        <v>660.40691331747826</v>
      </c>
      <c r="F248" s="10">
        <v>598.45705606069453</v>
      </c>
      <c r="G248" s="11">
        <v>478.88637209562376</v>
      </c>
      <c r="H248" s="9">
        <v>3712.6694624595457</v>
      </c>
      <c r="I248" s="10">
        <v>3278.8687520058825</v>
      </c>
      <c r="J248" s="11">
        <v>2686.4842470201665</v>
      </c>
      <c r="K248" s="9">
        <v>3707.2149170050002</v>
      </c>
      <c r="L248" s="10">
        <v>3272.251104947059</v>
      </c>
      <c r="M248" s="11">
        <v>2663.3564429992944</v>
      </c>
      <c r="N248" s="9">
        <v>1448.72535266</v>
      </c>
      <c r="O248" s="10">
        <v>1356.7698804962499</v>
      </c>
      <c r="P248" s="11">
        <v>1243.4430701082499</v>
      </c>
      <c r="Q248" s="9">
        <v>307.5971328748077</v>
      </c>
      <c r="R248" s="10">
        <v>311.56356061437504</v>
      </c>
      <c r="S248" s="11">
        <v>257.64953911755208</v>
      </c>
      <c r="T248" s="9">
        <v>111.58398123815385</v>
      </c>
      <c r="U248" s="10">
        <v>111.42605064966666</v>
      </c>
      <c r="V248" s="11">
        <v>78.689801725599992</v>
      </c>
      <c r="W248" s="9">
        <v>1682.6686504187501</v>
      </c>
      <c r="X248" s="10">
        <v>1725.4009908842856</v>
      </c>
      <c r="Y248" s="11">
        <v>1007.0866883453571</v>
      </c>
      <c r="Z248" s="9">
        <v>1244.3702118200001</v>
      </c>
    </row>
    <row r="249" spans="1:26" x14ac:dyDescent="0.35">
      <c r="A249" s="38" t="s">
        <v>17</v>
      </c>
      <c r="B249" s="47">
        <v>23</v>
      </c>
      <c r="C249" s="48">
        <v>18</v>
      </c>
      <c r="D249" s="49">
        <v>19</v>
      </c>
      <c r="E249" s="47">
        <v>23</v>
      </c>
      <c r="F249" s="48">
        <v>18</v>
      </c>
      <c r="G249" s="49">
        <v>19</v>
      </c>
      <c r="H249" s="47">
        <v>22</v>
      </c>
      <c r="I249" s="48">
        <v>17</v>
      </c>
      <c r="J249" s="49">
        <v>18</v>
      </c>
      <c r="K249" s="47">
        <v>22</v>
      </c>
      <c r="L249" s="48">
        <v>17</v>
      </c>
      <c r="M249" s="49">
        <v>17</v>
      </c>
      <c r="N249" s="47">
        <v>9</v>
      </c>
      <c r="O249" s="48">
        <v>8</v>
      </c>
      <c r="P249" s="49">
        <v>8</v>
      </c>
      <c r="Q249" s="47">
        <v>13</v>
      </c>
      <c r="R249" s="48">
        <v>12</v>
      </c>
      <c r="S249" s="49">
        <v>12</v>
      </c>
      <c r="T249" s="47">
        <v>13</v>
      </c>
      <c r="U249" s="48">
        <v>12</v>
      </c>
      <c r="V249" s="49">
        <v>11</v>
      </c>
      <c r="W249" s="47">
        <v>8</v>
      </c>
      <c r="X249" s="48">
        <v>7</v>
      </c>
      <c r="Y249" s="49">
        <v>7</v>
      </c>
      <c r="Z249" s="47">
        <v>6</v>
      </c>
    </row>
    <row r="250" spans="1:26" x14ac:dyDescent="0.35">
      <c r="A250" s="38" t="s">
        <v>18</v>
      </c>
      <c r="B250" s="50">
        <v>1000</v>
      </c>
      <c r="C250" s="51">
        <v>1000</v>
      </c>
      <c r="D250" s="52">
        <v>850</v>
      </c>
      <c r="E250" s="50">
        <v>1000</v>
      </c>
      <c r="F250" s="51">
        <v>1000</v>
      </c>
      <c r="G250" s="52">
        <v>850</v>
      </c>
      <c r="H250" s="50">
        <v>7000</v>
      </c>
      <c r="I250" s="51">
        <v>5351.3499999999995</v>
      </c>
      <c r="J250" s="52">
        <v>4619.0599999999995</v>
      </c>
      <c r="K250" s="50">
        <v>7000</v>
      </c>
      <c r="L250" s="51">
        <v>5351.3499999999995</v>
      </c>
      <c r="M250" s="52">
        <v>4619.0599999999995</v>
      </c>
      <c r="N250" s="50">
        <v>3000</v>
      </c>
      <c r="O250" s="51">
        <v>3000</v>
      </c>
      <c r="P250" s="52">
        <v>3000</v>
      </c>
      <c r="Q250" s="50">
        <v>850</v>
      </c>
      <c r="R250" s="51">
        <v>850</v>
      </c>
      <c r="S250" s="52">
        <v>553</v>
      </c>
      <c r="T250" s="50">
        <v>500</v>
      </c>
      <c r="U250" s="51">
        <v>500</v>
      </c>
      <c r="V250" s="52">
        <v>250</v>
      </c>
      <c r="W250" s="50">
        <v>4950</v>
      </c>
      <c r="X250" s="51">
        <v>4950</v>
      </c>
      <c r="Y250" s="52">
        <v>2240.6081364974998</v>
      </c>
      <c r="Z250" s="50">
        <v>2600</v>
      </c>
    </row>
    <row r="251" spans="1:26" ht="15" thickBot="1" x14ac:dyDescent="0.4">
      <c r="A251" s="39" t="s">
        <v>19</v>
      </c>
      <c r="B251" s="53">
        <v>165.688082847</v>
      </c>
      <c r="C251" s="54">
        <v>296.68367575000002</v>
      </c>
      <c r="D251" s="55">
        <v>132.55046627760001</v>
      </c>
      <c r="E251" s="53">
        <v>165.688082847</v>
      </c>
      <c r="F251" s="54">
        <v>296.68367575000002</v>
      </c>
      <c r="G251" s="55">
        <v>132.55046627760001</v>
      </c>
      <c r="H251" s="53">
        <v>240</v>
      </c>
      <c r="I251" s="54">
        <v>215</v>
      </c>
      <c r="J251" s="55">
        <v>120</v>
      </c>
      <c r="K251" s="53">
        <v>240</v>
      </c>
      <c r="L251" s="54">
        <v>215</v>
      </c>
      <c r="M251" s="55">
        <v>120</v>
      </c>
      <c r="N251" s="53">
        <v>624.21471881999992</v>
      </c>
      <c r="O251" s="54">
        <v>624.21471881999992</v>
      </c>
      <c r="P251" s="55">
        <v>624.21471881999992</v>
      </c>
      <c r="Q251" s="53">
        <v>139.78838641249999</v>
      </c>
      <c r="R251" s="54">
        <v>139.78838641249999</v>
      </c>
      <c r="S251" s="55">
        <v>118.82012845062499</v>
      </c>
      <c r="T251" s="53">
        <v>35</v>
      </c>
      <c r="U251" s="54">
        <v>35</v>
      </c>
      <c r="V251" s="55">
        <v>30</v>
      </c>
      <c r="W251" s="53">
        <v>100</v>
      </c>
      <c r="X251" s="54">
        <v>57.9</v>
      </c>
      <c r="Y251" s="55">
        <v>154.40000000000003</v>
      </c>
      <c r="Z251" s="53">
        <v>416.22127091999999</v>
      </c>
    </row>
    <row r="252" spans="1:26" x14ac:dyDescent="0.35">
      <c r="A252" s="62" t="s">
        <v>86</v>
      </c>
      <c r="B252" s="9">
        <v>635.44578107052087</v>
      </c>
      <c r="C252" s="10">
        <v>548.99552059455971</v>
      </c>
      <c r="D252" s="11">
        <v>454.64827571630286</v>
      </c>
      <c r="E252" s="9">
        <v>628.83133137802076</v>
      </c>
      <c r="F252" s="10">
        <v>542.83558474215965</v>
      </c>
      <c r="G252" s="11">
        <v>448.47343608530281</v>
      </c>
      <c r="H252" s="9">
        <v>3559.7619347001305</v>
      </c>
      <c r="I252" s="10">
        <v>3010.7248491084438</v>
      </c>
      <c r="J252" s="11">
        <v>2521.3430870337947</v>
      </c>
      <c r="K252" s="9">
        <v>3554.5445433957825</v>
      </c>
      <c r="L252" s="10">
        <v>3004.803796476865</v>
      </c>
      <c r="M252" s="11">
        <v>2517.1983501916898</v>
      </c>
      <c r="N252" s="9">
        <v>1399.2843739088889</v>
      </c>
      <c r="O252" s="10">
        <v>1315.9047868387124</v>
      </c>
      <c r="P252" s="11">
        <v>1178.6636194017142</v>
      </c>
      <c r="Q252" s="9">
        <v>267.11746906684618</v>
      </c>
      <c r="R252" s="10">
        <v>268.40963406683335</v>
      </c>
      <c r="S252" s="11">
        <v>223.31000124969583</v>
      </c>
      <c r="T252" s="9">
        <v>100.22031195373572</v>
      </c>
      <c r="U252" s="10">
        <v>98.77456288182492</v>
      </c>
      <c r="V252" s="11">
        <v>68.363633704051082</v>
      </c>
      <c r="W252" s="9">
        <v>1527.7628044285714</v>
      </c>
      <c r="X252" s="10">
        <v>1557.9662273066667</v>
      </c>
      <c r="Y252" s="11">
        <v>791.31644698666662</v>
      </c>
      <c r="Z252" s="9">
        <v>1244.3702118200001</v>
      </c>
    </row>
    <row r="253" spans="1:26" x14ac:dyDescent="0.35">
      <c r="A253" s="38" t="s">
        <v>17</v>
      </c>
      <c r="B253" s="47">
        <v>24</v>
      </c>
      <c r="C253" s="48">
        <v>20</v>
      </c>
      <c r="D253" s="49">
        <v>20</v>
      </c>
      <c r="E253" s="47">
        <v>24</v>
      </c>
      <c r="F253" s="48">
        <v>20</v>
      </c>
      <c r="G253" s="49">
        <v>20</v>
      </c>
      <c r="H253" s="47">
        <v>23</v>
      </c>
      <c r="I253" s="48">
        <v>19</v>
      </c>
      <c r="J253" s="49">
        <v>19</v>
      </c>
      <c r="K253" s="47">
        <v>23</v>
      </c>
      <c r="L253" s="48">
        <v>19</v>
      </c>
      <c r="M253" s="49">
        <v>19</v>
      </c>
      <c r="N253" s="47">
        <v>9</v>
      </c>
      <c r="O253" s="48">
        <v>9</v>
      </c>
      <c r="P253" s="49">
        <v>7</v>
      </c>
      <c r="Q253" s="47">
        <v>13</v>
      </c>
      <c r="R253" s="48">
        <v>12</v>
      </c>
      <c r="S253" s="49">
        <v>12</v>
      </c>
      <c r="T253" s="47">
        <v>14</v>
      </c>
      <c r="U253" s="48">
        <v>13</v>
      </c>
      <c r="V253" s="49">
        <v>12</v>
      </c>
      <c r="W253" s="47">
        <v>7</v>
      </c>
      <c r="X253" s="48">
        <v>6</v>
      </c>
      <c r="Y253" s="49">
        <v>6</v>
      </c>
      <c r="Z253" s="47">
        <v>6</v>
      </c>
    </row>
    <row r="254" spans="1:26" x14ac:dyDescent="0.35">
      <c r="A254" s="38" t="s">
        <v>18</v>
      </c>
      <c r="B254" s="50">
        <v>1000</v>
      </c>
      <c r="C254" s="51">
        <v>1000</v>
      </c>
      <c r="D254" s="52">
        <v>850</v>
      </c>
      <c r="E254" s="50">
        <v>1000</v>
      </c>
      <c r="F254" s="51">
        <v>1000</v>
      </c>
      <c r="G254" s="52">
        <v>850</v>
      </c>
      <c r="H254" s="50">
        <v>7000</v>
      </c>
      <c r="I254" s="51">
        <v>5351.3499999999995</v>
      </c>
      <c r="J254" s="52">
        <v>4619.0599999999995</v>
      </c>
      <c r="K254" s="50">
        <v>7000</v>
      </c>
      <c r="L254" s="51">
        <v>5351.3499999999995</v>
      </c>
      <c r="M254" s="52">
        <v>4619.0599999999995</v>
      </c>
      <c r="N254" s="50">
        <v>3000</v>
      </c>
      <c r="O254" s="51">
        <v>3000</v>
      </c>
      <c r="P254" s="52">
        <v>3000</v>
      </c>
      <c r="Q254" s="50">
        <v>600</v>
      </c>
      <c r="R254" s="51">
        <v>600</v>
      </c>
      <c r="S254" s="52">
        <v>453.97434095999995</v>
      </c>
      <c r="T254" s="50">
        <v>500</v>
      </c>
      <c r="U254" s="51">
        <v>500</v>
      </c>
      <c r="V254" s="52">
        <v>250</v>
      </c>
      <c r="W254" s="50">
        <v>4950</v>
      </c>
      <c r="X254" s="51">
        <v>4950</v>
      </c>
      <c r="Y254" s="52">
        <v>1980</v>
      </c>
      <c r="Z254" s="50">
        <v>2600</v>
      </c>
    </row>
    <row r="255" spans="1:26" ht="15" thickBot="1" x14ac:dyDescent="0.4">
      <c r="A255" s="39" t="s">
        <v>19</v>
      </c>
      <c r="B255" s="53">
        <v>165.688082847</v>
      </c>
      <c r="C255" s="54">
        <v>161.37028802249432</v>
      </c>
      <c r="D255" s="55">
        <v>132.55046627760001</v>
      </c>
      <c r="E255" s="53">
        <v>165.688082847</v>
      </c>
      <c r="F255" s="54">
        <v>161.37028802249432</v>
      </c>
      <c r="G255" s="55">
        <v>132.55046627760001</v>
      </c>
      <c r="H255" s="53">
        <v>240</v>
      </c>
      <c r="I255" s="54">
        <v>215</v>
      </c>
      <c r="J255" s="55">
        <v>120</v>
      </c>
      <c r="K255" s="53">
        <v>240</v>
      </c>
      <c r="L255" s="54">
        <v>215</v>
      </c>
      <c r="M255" s="55">
        <v>120</v>
      </c>
      <c r="N255" s="53">
        <v>576.30637511999998</v>
      </c>
      <c r="O255" s="54">
        <v>489.86041885200001</v>
      </c>
      <c r="P255" s="55">
        <v>461.045100096</v>
      </c>
      <c r="Q255" s="53">
        <v>144.07659378</v>
      </c>
      <c r="R255" s="54">
        <v>122.465104713</v>
      </c>
      <c r="S255" s="55">
        <v>103.53504114135002</v>
      </c>
      <c r="T255" s="53">
        <v>26.5474464465</v>
      </c>
      <c r="U255" s="54">
        <v>19.464587734573801</v>
      </c>
      <c r="V255" s="55">
        <v>12.651982027472968</v>
      </c>
      <c r="W255" s="53">
        <v>100</v>
      </c>
      <c r="X255" s="54">
        <v>57.9</v>
      </c>
      <c r="Y255" s="55">
        <v>146.25</v>
      </c>
      <c r="Z255" s="53">
        <v>416.22127091999999</v>
      </c>
    </row>
    <row r="256" spans="1:26" x14ac:dyDescent="0.35">
      <c r="A256" s="62" t="s">
        <v>87</v>
      </c>
      <c r="B256" s="9">
        <v>608.68085633478256</v>
      </c>
      <c r="C256" s="10">
        <v>513.34223256715779</v>
      </c>
      <c r="D256" s="11">
        <v>434.2122995909474</v>
      </c>
      <c r="E256" s="9">
        <v>601.77882187304351</v>
      </c>
      <c r="F256" s="10">
        <v>506.8580895646316</v>
      </c>
      <c r="G256" s="11">
        <v>427.71246840042102</v>
      </c>
      <c r="H256" s="9">
        <v>3472.7844301576088</v>
      </c>
      <c r="I256" s="10">
        <v>2910.9571999869145</v>
      </c>
      <c r="J256" s="11">
        <v>2470.423784236842</v>
      </c>
      <c r="K256" s="9">
        <v>3467.5670388532612</v>
      </c>
      <c r="L256" s="10">
        <v>2905.0361473553357</v>
      </c>
      <c r="M256" s="11">
        <v>2466.2790473947371</v>
      </c>
      <c r="N256" s="9">
        <v>1314.6779786466666</v>
      </c>
      <c r="O256" s="10">
        <v>1229.903071301331</v>
      </c>
      <c r="P256" s="11">
        <v>1031.7891985742856</v>
      </c>
      <c r="Q256" s="9">
        <v>254.47411999692306</v>
      </c>
      <c r="R256" s="10">
        <v>254.01362999666665</v>
      </c>
      <c r="S256" s="11">
        <v>231.92507957333333</v>
      </c>
      <c r="T256" s="9">
        <v>98.400816603071434</v>
      </c>
      <c r="U256" s="10">
        <v>96.987403155230766</v>
      </c>
      <c r="V256" s="11">
        <v>62.920370006577777</v>
      </c>
      <c r="W256" s="9">
        <v>1461.7924538749999</v>
      </c>
      <c r="X256" s="10">
        <v>1463.9710519771429</v>
      </c>
      <c r="Y256" s="11">
        <v>703.98552598857145</v>
      </c>
      <c r="Z256" s="9">
        <v>1107.4991285000001</v>
      </c>
    </row>
    <row r="257" spans="1:26" x14ac:dyDescent="0.35">
      <c r="A257" s="38" t="s">
        <v>17</v>
      </c>
      <c r="B257" s="47">
        <v>23</v>
      </c>
      <c r="C257" s="48">
        <v>19</v>
      </c>
      <c r="D257" s="49">
        <v>19</v>
      </c>
      <c r="E257" s="47">
        <v>23</v>
      </c>
      <c r="F257" s="48">
        <v>19</v>
      </c>
      <c r="G257" s="49">
        <v>19</v>
      </c>
      <c r="H257" s="47">
        <v>23</v>
      </c>
      <c r="I257" s="48">
        <v>19</v>
      </c>
      <c r="J257" s="49">
        <v>19</v>
      </c>
      <c r="K257" s="47">
        <v>23</v>
      </c>
      <c r="L257" s="48">
        <v>19</v>
      </c>
      <c r="M257" s="49">
        <v>19</v>
      </c>
      <c r="N257" s="47">
        <v>9</v>
      </c>
      <c r="O257" s="48">
        <v>9</v>
      </c>
      <c r="P257" s="49">
        <v>7</v>
      </c>
      <c r="Q257" s="47">
        <v>13</v>
      </c>
      <c r="R257" s="48">
        <v>12</v>
      </c>
      <c r="S257" s="49">
        <v>9</v>
      </c>
      <c r="T257" s="47">
        <v>14</v>
      </c>
      <c r="U257" s="48">
        <v>13</v>
      </c>
      <c r="V257" s="49">
        <v>9</v>
      </c>
      <c r="W257" s="47">
        <v>8</v>
      </c>
      <c r="X257" s="48">
        <v>7</v>
      </c>
      <c r="Y257" s="49">
        <v>7</v>
      </c>
      <c r="Z257" s="47">
        <v>7</v>
      </c>
    </row>
    <row r="258" spans="1:26" x14ac:dyDescent="0.35">
      <c r="A258" s="38" t="s">
        <v>18</v>
      </c>
      <c r="B258" s="50">
        <v>1000</v>
      </c>
      <c r="C258" s="51">
        <v>1000</v>
      </c>
      <c r="D258" s="52">
        <v>850</v>
      </c>
      <c r="E258" s="50">
        <v>1000</v>
      </c>
      <c r="F258" s="51">
        <v>1000</v>
      </c>
      <c r="G258" s="52">
        <v>850</v>
      </c>
      <c r="H258" s="50">
        <v>7000</v>
      </c>
      <c r="I258" s="51">
        <v>5351.3499999999995</v>
      </c>
      <c r="J258" s="52">
        <v>4619.0599999999995</v>
      </c>
      <c r="K258" s="50">
        <v>7000</v>
      </c>
      <c r="L258" s="51">
        <v>5351.3499999999995</v>
      </c>
      <c r="M258" s="52">
        <v>4619.0599999999995</v>
      </c>
      <c r="N258" s="50">
        <v>3000</v>
      </c>
      <c r="O258" s="51">
        <v>3000</v>
      </c>
      <c r="P258" s="52">
        <v>3000</v>
      </c>
      <c r="Q258" s="50">
        <v>600</v>
      </c>
      <c r="R258" s="51">
        <v>600</v>
      </c>
      <c r="S258" s="52">
        <v>453.97434095999995</v>
      </c>
      <c r="T258" s="50">
        <v>500</v>
      </c>
      <c r="U258" s="51">
        <v>500</v>
      </c>
      <c r="V258" s="52">
        <v>250</v>
      </c>
      <c r="W258" s="50">
        <v>4950</v>
      </c>
      <c r="X258" s="51">
        <v>4950</v>
      </c>
      <c r="Y258" s="52">
        <v>1980</v>
      </c>
      <c r="Z258" s="50">
        <v>2600</v>
      </c>
    </row>
    <row r="259" spans="1:26" ht="15" thickBot="1" x14ac:dyDescent="0.4">
      <c r="A259" s="39" t="s">
        <v>19</v>
      </c>
      <c r="B259" s="53">
        <v>81.449645000000004</v>
      </c>
      <c r="C259" s="54">
        <v>80.016131248000008</v>
      </c>
      <c r="D259" s="55">
        <v>65.159716000000003</v>
      </c>
      <c r="E259" s="53">
        <v>81.449645000000004</v>
      </c>
      <c r="F259" s="54">
        <v>80.016131248000008</v>
      </c>
      <c r="G259" s="55">
        <v>65.159716000000003</v>
      </c>
      <c r="H259" s="53">
        <v>200</v>
      </c>
      <c r="I259" s="54">
        <v>150</v>
      </c>
      <c r="J259" s="55">
        <v>100</v>
      </c>
      <c r="K259" s="53">
        <v>200</v>
      </c>
      <c r="L259" s="54">
        <v>150</v>
      </c>
      <c r="M259" s="55">
        <v>100</v>
      </c>
      <c r="N259" s="53">
        <v>260.63886400000001</v>
      </c>
      <c r="O259" s="54">
        <v>260.63886400000001</v>
      </c>
      <c r="P259" s="55">
        <v>208.51109120000001</v>
      </c>
      <c r="Q259" s="53">
        <v>120</v>
      </c>
      <c r="R259" s="54">
        <v>120</v>
      </c>
      <c r="S259" s="55">
        <v>143.35137520000001</v>
      </c>
      <c r="T259" s="53">
        <v>18.619388847000003</v>
      </c>
      <c r="U259" s="54">
        <v>14.664</v>
      </c>
      <c r="V259" s="55">
        <v>14.895511077600004</v>
      </c>
      <c r="W259" s="53">
        <v>100</v>
      </c>
      <c r="X259" s="54">
        <v>57.9</v>
      </c>
      <c r="Y259" s="55">
        <v>146.25</v>
      </c>
      <c r="Z259" s="53">
        <v>252.49389950000003</v>
      </c>
    </row>
    <row r="260" spans="1:26" x14ac:dyDescent="0.35">
      <c r="A260" s="62" t="s">
        <v>88</v>
      </c>
      <c r="B260" s="9">
        <v>676.91721831474035</v>
      </c>
      <c r="C260" s="10">
        <v>608.88152497274041</v>
      </c>
      <c r="D260" s="11">
        <v>495.89039262437421</v>
      </c>
      <c r="E260" s="9">
        <v>666.08080321397108</v>
      </c>
      <c r="F260" s="10">
        <v>598.20539558950236</v>
      </c>
      <c r="G260" s="11">
        <v>489.86781114164694</v>
      </c>
      <c r="H260" s="9">
        <v>3919.9671683400998</v>
      </c>
      <c r="I260" s="10">
        <v>3528.3117744514748</v>
      </c>
      <c r="J260" s="11">
        <v>2861.5859409705495</v>
      </c>
      <c r="K260" s="9">
        <v>3890.1671683400996</v>
      </c>
      <c r="L260" s="10">
        <v>3491.4367744514748</v>
      </c>
      <c r="M260" s="11">
        <v>2862.554659286026</v>
      </c>
      <c r="N260" s="9">
        <v>1546.8528173939999</v>
      </c>
      <c r="O260" s="10">
        <v>1462.5176715522221</v>
      </c>
      <c r="P260" s="11">
        <v>1243.4430701082499</v>
      </c>
      <c r="Q260" s="9">
        <v>285.21008735221432</v>
      </c>
      <c r="R260" s="10">
        <v>281.76470945623078</v>
      </c>
      <c r="S260" s="11">
        <v>237.50080704028079</v>
      </c>
      <c r="T260" s="9">
        <v>102.91780684951787</v>
      </c>
      <c r="U260" s="10">
        <v>101.73652630077875</v>
      </c>
      <c r="V260" s="11">
        <v>71.819993073650977</v>
      </c>
      <c r="W260" s="9">
        <v>1598.1499114833334</v>
      </c>
      <c r="X260" s="10">
        <v>1615.22586702375</v>
      </c>
      <c r="Y260" s="11">
        <v>899.15710230218747</v>
      </c>
      <c r="Z260" s="9">
        <v>1285.7142857142858</v>
      </c>
    </row>
    <row r="261" spans="1:26" x14ac:dyDescent="0.35">
      <c r="A261" s="38" t="s">
        <v>17</v>
      </c>
      <c r="B261" s="47">
        <v>26</v>
      </c>
      <c r="C261" s="48">
        <v>21</v>
      </c>
      <c r="D261" s="49">
        <v>22</v>
      </c>
      <c r="E261" s="47">
        <v>26</v>
      </c>
      <c r="F261" s="48">
        <v>21</v>
      </c>
      <c r="G261" s="49">
        <v>22</v>
      </c>
      <c r="H261" s="47">
        <v>25</v>
      </c>
      <c r="I261" s="48">
        <v>20</v>
      </c>
      <c r="J261" s="49">
        <v>21</v>
      </c>
      <c r="K261" s="47">
        <v>25</v>
      </c>
      <c r="L261" s="48">
        <v>20</v>
      </c>
      <c r="M261" s="49">
        <v>21</v>
      </c>
      <c r="N261" s="47">
        <v>10</v>
      </c>
      <c r="O261" s="48">
        <v>9</v>
      </c>
      <c r="P261" s="49">
        <v>8</v>
      </c>
      <c r="Q261" s="47">
        <v>14</v>
      </c>
      <c r="R261" s="48">
        <v>13</v>
      </c>
      <c r="S261" s="49">
        <v>13</v>
      </c>
      <c r="T261" s="47">
        <v>14</v>
      </c>
      <c r="U261" s="48">
        <v>13</v>
      </c>
      <c r="V261" s="49">
        <v>12</v>
      </c>
      <c r="W261" s="47">
        <v>9</v>
      </c>
      <c r="X261" s="48">
        <v>8</v>
      </c>
      <c r="Y261" s="49">
        <v>8</v>
      </c>
      <c r="Z261" s="47">
        <v>7</v>
      </c>
    </row>
    <row r="262" spans="1:26" x14ac:dyDescent="0.35">
      <c r="A262" s="38" t="s">
        <v>18</v>
      </c>
      <c r="B262" s="50">
        <v>1000</v>
      </c>
      <c r="C262" s="51">
        <v>1000</v>
      </c>
      <c r="D262" s="52">
        <v>850</v>
      </c>
      <c r="E262" s="50">
        <v>1000</v>
      </c>
      <c r="F262" s="51">
        <v>1000</v>
      </c>
      <c r="G262" s="52">
        <v>850</v>
      </c>
      <c r="H262" s="50">
        <v>7750</v>
      </c>
      <c r="I262" s="51">
        <v>7750</v>
      </c>
      <c r="J262" s="52">
        <v>6200</v>
      </c>
      <c r="K262" s="50">
        <v>7750</v>
      </c>
      <c r="L262" s="51">
        <v>7750</v>
      </c>
      <c r="M262" s="52">
        <v>6200</v>
      </c>
      <c r="N262" s="50">
        <v>3000</v>
      </c>
      <c r="O262" s="51">
        <v>3000</v>
      </c>
      <c r="P262" s="52">
        <v>3000</v>
      </c>
      <c r="Q262" s="50">
        <v>700</v>
      </c>
      <c r="R262" s="51">
        <v>700</v>
      </c>
      <c r="S262" s="52">
        <v>480</v>
      </c>
      <c r="T262" s="50">
        <v>500</v>
      </c>
      <c r="U262" s="51">
        <v>500</v>
      </c>
      <c r="V262" s="52">
        <v>250</v>
      </c>
      <c r="W262" s="50">
        <v>4950</v>
      </c>
      <c r="X262" s="51">
        <v>4950</v>
      </c>
      <c r="Y262" s="52">
        <v>2240.6081364974998</v>
      </c>
      <c r="Z262" s="50">
        <v>2600</v>
      </c>
    </row>
    <row r="263" spans="1:26" ht="15" thickBot="1" x14ac:dyDescent="0.4">
      <c r="A263" s="39" t="s">
        <v>19</v>
      </c>
      <c r="B263" s="53">
        <v>155</v>
      </c>
      <c r="C263" s="54">
        <v>221.81307009</v>
      </c>
      <c r="D263" s="55">
        <v>124</v>
      </c>
      <c r="E263" s="53">
        <v>155</v>
      </c>
      <c r="F263" s="54">
        <v>221.81307009</v>
      </c>
      <c r="G263" s="55">
        <v>124</v>
      </c>
      <c r="H263" s="53">
        <v>240</v>
      </c>
      <c r="I263" s="54">
        <v>215</v>
      </c>
      <c r="J263" s="55">
        <v>120</v>
      </c>
      <c r="K263" s="53">
        <v>240</v>
      </c>
      <c r="L263" s="54">
        <v>215</v>
      </c>
      <c r="M263" s="55">
        <v>120</v>
      </c>
      <c r="N263" s="53">
        <v>624.21471881999992</v>
      </c>
      <c r="O263" s="54">
        <v>624.21471881999992</v>
      </c>
      <c r="P263" s="55">
        <v>624.21471881999992</v>
      </c>
      <c r="Q263" s="53">
        <v>139.78838641249999</v>
      </c>
      <c r="R263" s="54">
        <v>139.78838641249999</v>
      </c>
      <c r="S263" s="55">
        <v>93.716022113025005</v>
      </c>
      <c r="T263" s="53">
        <v>24.029749259750002</v>
      </c>
      <c r="U263" s="54">
        <v>17.618612157248698</v>
      </c>
      <c r="V263" s="55">
        <v>11.452097902211655</v>
      </c>
      <c r="W263" s="53">
        <v>100</v>
      </c>
      <c r="X263" s="54">
        <v>57.9</v>
      </c>
      <c r="Y263" s="55">
        <v>154.4</v>
      </c>
      <c r="Z263" s="53">
        <v>650</v>
      </c>
    </row>
    <row r="264" spans="1:26" x14ac:dyDescent="0.35">
      <c r="A264" s="62" t="s">
        <v>93</v>
      </c>
      <c r="B264" s="9">
        <v>664.43459140113634</v>
      </c>
      <c r="C264" s="10">
        <v>604.32962510532354</v>
      </c>
      <c r="D264" s="11">
        <v>491.45272069773614</v>
      </c>
      <c r="E264" s="9">
        <v>656.62791900931825</v>
      </c>
      <c r="F264" s="10">
        <v>596.31793586720596</v>
      </c>
      <c r="G264" s="11">
        <v>484.11956555218057</v>
      </c>
      <c r="H264" s="9">
        <v>3624.1406617857147</v>
      </c>
      <c r="I264" s="10">
        <v>3206.6192817343749</v>
      </c>
      <c r="J264" s="11">
        <v>2654.7600478161762</v>
      </c>
      <c r="K264" s="9">
        <v>3618.4263760714289</v>
      </c>
      <c r="L264" s="10">
        <v>3199.5880317343749</v>
      </c>
      <c r="M264" s="11">
        <v>2685.3684645588237</v>
      </c>
      <c r="N264" s="9">
        <v>1448.72535266</v>
      </c>
      <c r="O264" s="10">
        <v>1356.7698804962499</v>
      </c>
      <c r="P264" s="11">
        <v>1243.4430701082499</v>
      </c>
      <c r="Q264" s="9">
        <v>296.05867133634615</v>
      </c>
      <c r="R264" s="10">
        <v>299.06356061437498</v>
      </c>
      <c r="S264" s="11">
        <v>249.48287245088542</v>
      </c>
      <c r="T264" s="9">
        <v>109.56903339200001</v>
      </c>
      <c r="U264" s="10">
        <v>109.28311950800001</v>
      </c>
      <c r="V264" s="11">
        <v>77.307983543781816</v>
      </c>
      <c r="W264" s="9">
        <v>1672.9186504187501</v>
      </c>
      <c r="X264" s="10">
        <v>1717.4009908842856</v>
      </c>
      <c r="Y264" s="11">
        <v>1001.8866883453571</v>
      </c>
      <c r="Z264" s="9">
        <v>1410</v>
      </c>
    </row>
    <row r="265" spans="1:26" x14ac:dyDescent="0.35">
      <c r="A265" s="63" t="s">
        <v>17</v>
      </c>
      <c r="B265" s="64">
        <v>22</v>
      </c>
      <c r="C265" s="65">
        <v>17</v>
      </c>
      <c r="D265" s="66">
        <v>18</v>
      </c>
      <c r="E265" s="64">
        <v>22</v>
      </c>
      <c r="F265" s="65">
        <v>17</v>
      </c>
      <c r="G265" s="66">
        <v>18</v>
      </c>
      <c r="H265" s="64">
        <v>21</v>
      </c>
      <c r="I265" s="65">
        <v>16</v>
      </c>
      <c r="J265" s="66">
        <v>17</v>
      </c>
      <c r="K265" s="64">
        <v>21</v>
      </c>
      <c r="L265" s="65">
        <v>16</v>
      </c>
      <c r="M265" s="66">
        <v>17</v>
      </c>
      <c r="N265" s="64">
        <v>9</v>
      </c>
      <c r="O265" s="65">
        <v>8</v>
      </c>
      <c r="P265" s="66">
        <v>8</v>
      </c>
      <c r="Q265" s="64">
        <v>13</v>
      </c>
      <c r="R265" s="65">
        <v>12</v>
      </c>
      <c r="S265" s="66">
        <v>12</v>
      </c>
      <c r="T265" s="64">
        <v>13</v>
      </c>
      <c r="U265" s="65">
        <v>12</v>
      </c>
      <c r="V265" s="66">
        <v>11</v>
      </c>
      <c r="W265" s="64">
        <v>8</v>
      </c>
      <c r="X265" s="65">
        <v>7</v>
      </c>
      <c r="Y265" s="66">
        <v>7</v>
      </c>
      <c r="Z265" s="64">
        <v>5</v>
      </c>
    </row>
    <row r="266" spans="1:26" x14ac:dyDescent="0.35">
      <c r="A266" s="38" t="s">
        <v>18</v>
      </c>
      <c r="B266" s="50">
        <v>1000</v>
      </c>
      <c r="C266" s="51">
        <v>1000</v>
      </c>
      <c r="D266" s="52">
        <v>850</v>
      </c>
      <c r="E266" s="50">
        <v>1000</v>
      </c>
      <c r="F266" s="51">
        <v>1000</v>
      </c>
      <c r="G266" s="52">
        <v>850</v>
      </c>
      <c r="H266" s="50">
        <v>7000</v>
      </c>
      <c r="I266" s="51">
        <v>5351.3499999999995</v>
      </c>
      <c r="J266" s="52">
        <v>4619.0599999999995</v>
      </c>
      <c r="K266" s="50">
        <v>7000</v>
      </c>
      <c r="L266" s="51">
        <v>5351.3499999999995</v>
      </c>
      <c r="M266" s="52">
        <v>4619.0599999999995</v>
      </c>
      <c r="N266" s="50">
        <v>3000</v>
      </c>
      <c r="O266" s="51">
        <v>3000</v>
      </c>
      <c r="P266" s="52">
        <v>3000</v>
      </c>
      <c r="Q266" s="50">
        <v>700</v>
      </c>
      <c r="R266" s="51">
        <v>700</v>
      </c>
      <c r="S266" s="52">
        <v>480</v>
      </c>
      <c r="T266" s="50">
        <v>500</v>
      </c>
      <c r="U266" s="51">
        <v>500</v>
      </c>
      <c r="V266" s="52">
        <v>250</v>
      </c>
      <c r="W266" s="50">
        <v>4950</v>
      </c>
      <c r="X266" s="51">
        <v>4950</v>
      </c>
      <c r="Y266" s="52">
        <v>2240.6081364974998</v>
      </c>
      <c r="Z266" s="50">
        <v>2600</v>
      </c>
    </row>
    <row r="267" spans="1:26" ht="15" thickBot="1" x14ac:dyDescent="0.4">
      <c r="A267" s="39" t="s">
        <v>19</v>
      </c>
      <c r="B267" s="20">
        <v>155</v>
      </c>
      <c r="C267" s="21">
        <v>200</v>
      </c>
      <c r="D267" s="22">
        <v>124</v>
      </c>
      <c r="E267" s="20">
        <v>155</v>
      </c>
      <c r="F267" s="21">
        <v>200</v>
      </c>
      <c r="G267" s="22">
        <v>124</v>
      </c>
      <c r="H267" s="20">
        <v>240</v>
      </c>
      <c r="I267" s="21">
        <v>210</v>
      </c>
      <c r="J267" s="22">
        <v>120</v>
      </c>
      <c r="K267" s="20">
        <v>240</v>
      </c>
      <c r="L267" s="21">
        <v>210</v>
      </c>
      <c r="M267" s="20">
        <v>120</v>
      </c>
      <c r="N267" s="20">
        <v>624.21471881999992</v>
      </c>
      <c r="O267" s="21">
        <v>624.21471881999992</v>
      </c>
      <c r="P267" s="22">
        <v>624.21471881999992</v>
      </c>
      <c r="Q267" s="20">
        <v>139.78838641249999</v>
      </c>
      <c r="R267" s="21">
        <v>139.78838641249999</v>
      </c>
      <c r="S267" s="22">
        <v>118.82012845062499</v>
      </c>
      <c r="T267" s="20">
        <v>35</v>
      </c>
      <c r="U267" s="21">
        <v>35</v>
      </c>
      <c r="V267" s="22">
        <v>30</v>
      </c>
      <c r="W267" s="20">
        <v>100</v>
      </c>
      <c r="X267" s="21">
        <v>57.9</v>
      </c>
      <c r="Y267" s="22">
        <v>154.4</v>
      </c>
      <c r="Z267" s="20">
        <v>650</v>
      </c>
    </row>
  </sheetData>
  <mergeCells count="30">
    <mergeCell ref="AG4:AI4"/>
    <mergeCell ref="Q4:S4"/>
    <mergeCell ref="T4:V4"/>
    <mergeCell ref="W4:Y4"/>
    <mergeCell ref="AA4:AC4"/>
    <mergeCell ref="AD4:AF4"/>
    <mergeCell ref="B4:D4"/>
    <mergeCell ref="E4:G4"/>
    <mergeCell ref="H4:J4"/>
    <mergeCell ref="K4:M4"/>
    <mergeCell ref="N4:P4"/>
    <mergeCell ref="B95:D95"/>
    <mergeCell ref="E95:G95"/>
    <mergeCell ref="H95:J95"/>
    <mergeCell ref="K95:M95"/>
    <mergeCell ref="N95:P95"/>
    <mergeCell ref="B183:D183"/>
    <mergeCell ref="E183:G183"/>
    <mergeCell ref="H183:J183"/>
    <mergeCell ref="K183:M183"/>
    <mergeCell ref="N183:P183"/>
    <mergeCell ref="AA95:AC95"/>
    <mergeCell ref="AD95:AF95"/>
    <mergeCell ref="AG95:AI95"/>
    <mergeCell ref="Q183:S183"/>
    <mergeCell ref="T183:V183"/>
    <mergeCell ref="W183:Y183"/>
    <mergeCell ref="T95:V95"/>
    <mergeCell ref="W95:Y95"/>
    <mergeCell ref="Q95:S9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6" width="5.7265625" customWidth="1"/>
    <col min="7" max="7" width="5.453125" customWidth="1"/>
    <col min="8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x14ac:dyDescent="0.35">
      <c r="J1" s="160" t="s">
        <v>1</v>
      </c>
      <c r="K1" s="161"/>
      <c r="L1" s="162"/>
      <c r="M1" s="160" t="s">
        <v>2</v>
      </c>
      <c r="N1" s="161"/>
      <c r="O1" s="162"/>
      <c r="P1" s="160" t="s">
        <v>3</v>
      </c>
      <c r="Q1" s="161"/>
      <c r="R1" s="162"/>
      <c r="S1" s="160" t="s">
        <v>4</v>
      </c>
      <c r="T1" s="161"/>
      <c r="U1" s="162"/>
      <c r="V1" s="160" t="s">
        <v>5</v>
      </c>
      <c r="W1" s="161"/>
      <c r="X1" s="162"/>
      <c r="Y1" s="160" t="s">
        <v>6</v>
      </c>
      <c r="Z1" s="161"/>
      <c r="AA1" s="162"/>
      <c r="AB1" s="160" t="s">
        <v>7</v>
      </c>
      <c r="AC1" s="161"/>
      <c r="AD1" s="162"/>
      <c r="AE1" s="160" t="s">
        <v>8</v>
      </c>
      <c r="AF1" s="161"/>
      <c r="AG1" s="162"/>
      <c r="AH1" s="85" t="s">
        <v>9</v>
      </c>
      <c r="AI1" s="160" t="s">
        <v>177</v>
      </c>
      <c r="AJ1" s="161"/>
      <c r="AK1" s="162"/>
      <c r="AL1" s="160" t="s">
        <v>178</v>
      </c>
      <c r="AM1" s="161"/>
      <c r="AN1" s="162"/>
      <c r="AO1" s="160" t="s">
        <v>179</v>
      </c>
      <c r="AP1" s="161"/>
      <c r="AQ1" s="162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104" t="s">
        <v>11</v>
      </c>
      <c r="K2" s="104" t="s">
        <v>12</v>
      </c>
      <c r="L2" s="104" t="s">
        <v>13</v>
      </c>
      <c r="M2" s="104" t="s">
        <v>11</v>
      </c>
      <c r="N2" s="104" t="s">
        <v>12</v>
      </c>
      <c r="O2" s="104" t="s">
        <v>13</v>
      </c>
      <c r="P2" s="104" t="s">
        <v>11</v>
      </c>
      <c r="Q2" s="104" t="s">
        <v>12</v>
      </c>
      <c r="R2" s="104" t="s">
        <v>13</v>
      </c>
      <c r="S2" s="104" t="s">
        <v>11</v>
      </c>
      <c r="T2" s="104" t="s">
        <v>12</v>
      </c>
      <c r="U2" s="104" t="s">
        <v>13</v>
      </c>
      <c r="V2" s="104" t="s">
        <v>11</v>
      </c>
      <c r="W2" s="104" t="s">
        <v>12</v>
      </c>
      <c r="X2" s="104" t="s">
        <v>13</v>
      </c>
      <c r="Y2" s="104" t="s">
        <v>11</v>
      </c>
      <c r="Z2" s="104" t="s">
        <v>12</v>
      </c>
      <c r="AA2" s="104" t="s">
        <v>13</v>
      </c>
      <c r="AB2" s="104" t="s">
        <v>11</v>
      </c>
      <c r="AC2" s="104" t="s">
        <v>12</v>
      </c>
      <c r="AD2" s="104" t="s">
        <v>13</v>
      </c>
      <c r="AE2" s="104" t="s">
        <v>11</v>
      </c>
      <c r="AF2" s="104" t="s">
        <v>12</v>
      </c>
      <c r="AG2" s="104" t="s">
        <v>13</v>
      </c>
      <c r="AH2" s="104" t="s">
        <v>14</v>
      </c>
      <c r="AI2" s="105" t="s">
        <v>11</v>
      </c>
      <c r="AJ2" s="105" t="s">
        <v>12</v>
      </c>
      <c r="AK2" s="105" t="s">
        <v>13</v>
      </c>
      <c r="AL2" s="105" t="s">
        <v>11</v>
      </c>
      <c r="AM2" s="105" t="s">
        <v>12</v>
      </c>
      <c r="AN2" s="105" t="s">
        <v>13</v>
      </c>
      <c r="AO2" s="105" t="s">
        <v>11</v>
      </c>
      <c r="AP2" s="105" t="s">
        <v>12</v>
      </c>
      <c r="AQ2" s="105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06"/>
      <c r="K3" s="106"/>
      <c r="L3" s="108"/>
      <c r="M3" s="107"/>
      <c r="N3" s="107"/>
      <c r="O3" s="108"/>
      <c r="P3" s="106"/>
      <c r="Q3" s="106"/>
      <c r="R3" s="108"/>
      <c r="S3" s="107"/>
      <c r="T3" s="107"/>
      <c r="U3" s="108"/>
      <c r="V3" s="106"/>
      <c r="W3" s="109"/>
      <c r="X3" s="108"/>
      <c r="Y3" s="106">
        <v>130</v>
      </c>
      <c r="Z3" s="106"/>
      <c r="AA3" s="108">
        <v>130</v>
      </c>
      <c r="AB3" s="106"/>
      <c r="AC3" s="106"/>
      <c r="AD3" s="108"/>
      <c r="AE3" s="106"/>
      <c r="AF3" s="106"/>
      <c r="AG3" s="108"/>
      <c r="AH3" s="108"/>
      <c r="AI3" s="106"/>
      <c r="AJ3" s="106"/>
      <c r="AK3" s="108"/>
      <c r="AL3" s="106"/>
      <c r="AM3" s="106"/>
      <c r="AN3" s="108"/>
      <c r="AO3" s="106"/>
      <c r="AP3" s="106"/>
      <c r="AQ3" s="108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06">
        <v>650</v>
      </c>
      <c r="K4" s="106">
        <v>564</v>
      </c>
      <c r="L4" s="108">
        <v>485</v>
      </c>
      <c r="M4" s="107">
        <f>J4*(1+$B$7)</f>
        <v>1300</v>
      </c>
      <c r="N4" s="107">
        <f t="shared" ref="N4:O5" si="0">K4*(1+$B$7)</f>
        <v>1128</v>
      </c>
      <c r="O4" s="108">
        <f t="shared" si="0"/>
        <v>970</v>
      </c>
      <c r="P4" s="106">
        <v>6440</v>
      </c>
      <c r="Q4" s="106">
        <v>5013</v>
      </c>
      <c r="R4" s="108">
        <v>4660</v>
      </c>
      <c r="S4" s="107">
        <f>P4*(1+$B$7)</f>
        <v>12880</v>
      </c>
      <c r="T4" s="107">
        <f t="shared" ref="T4:T5" si="1">Q4*(1+$B$7)</f>
        <v>10026</v>
      </c>
      <c r="U4" s="108">
        <v>4660</v>
      </c>
      <c r="V4" s="106"/>
      <c r="W4" s="109"/>
      <c r="X4" s="108"/>
      <c r="Y4" s="106">
        <v>250</v>
      </c>
      <c r="Z4" s="106">
        <v>250</v>
      </c>
      <c r="AA4" s="108">
        <v>250</v>
      </c>
      <c r="AB4" s="106"/>
      <c r="AC4" s="106"/>
      <c r="AD4" s="108"/>
      <c r="AE4" s="106"/>
      <c r="AF4" s="106"/>
      <c r="AG4" s="108"/>
      <c r="AH4" s="108"/>
      <c r="AI4" s="106"/>
      <c r="AJ4" s="106"/>
      <c r="AK4" s="108"/>
      <c r="AL4" s="106"/>
      <c r="AM4" s="106"/>
      <c r="AN4" s="108"/>
      <c r="AO4" s="106"/>
      <c r="AP4" s="106"/>
      <c r="AQ4" s="108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f>J5*(1+$M$7)</f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f>P5*(1+$M$7)</f>
        <v>890</v>
      </c>
      <c r="S5" s="107">
        <v>890</v>
      </c>
      <c r="T5" s="107">
        <f t="shared" si="1"/>
        <v>1780</v>
      </c>
      <c r="U5" s="108">
        <v>890</v>
      </c>
      <c r="V5" s="106">
        <v>2560</v>
      </c>
      <c r="W5" s="109">
        <v>2560</v>
      </c>
      <c r="X5" s="108">
        <f>V5*(1+$M$7)</f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f>AE5*(1+$M$7)</f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3">
        <v>1400</v>
      </c>
      <c r="K6" s="113"/>
      <c r="L6" s="111">
        <v>1400</v>
      </c>
      <c r="M6" s="114">
        <v>1400</v>
      </c>
      <c r="N6" s="114"/>
      <c r="O6" s="111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110</v>
      </c>
      <c r="Z9" s="113"/>
      <c r="AA9" s="111">
        <v>110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>
        <v>2400</v>
      </c>
      <c r="W10" s="109">
        <v>2400</v>
      </c>
      <c r="X10" s="108">
        <v>2400</v>
      </c>
      <c r="Y10" s="106">
        <v>375</v>
      </c>
      <c r="Z10" s="106">
        <v>375</v>
      </c>
      <c r="AA10" s="108">
        <v>375</v>
      </c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06">
        <v>1800</v>
      </c>
      <c r="Q11" s="106">
        <v>900</v>
      </c>
      <c r="R11" s="108"/>
      <c r="S11" s="107">
        <v>1800</v>
      </c>
      <c r="T11" s="107">
        <v>900</v>
      </c>
      <c r="U11" s="108">
        <v>1800</v>
      </c>
      <c r="V11" s="106">
        <v>1600</v>
      </c>
      <c r="W11" s="109">
        <v>800</v>
      </c>
      <c r="X11" s="108">
        <v>1600</v>
      </c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800</v>
      </c>
      <c r="K12" s="106">
        <v>640</v>
      </c>
      <c r="L12" s="108">
        <v>560</v>
      </c>
      <c r="M12" s="107">
        <v>800</v>
      </c>
      <c r="N12" s="107">
        <v>640</v>
      </c>
      <c r="O12" s="108">
        <v>560</v>
      </c>
      <c r="P12" s="106">
        <v>6000</v>
      </c>
      <c r="Q12" s="106">
        <v>5800</v>
      </c>
      <c r="R12" s="108">
        <v>4200</v>
      </c>
      <c r="S12" s="107">
        <v>6000</v>
      </c>
      <c r="T12" s="107">
        <v>5800</v>
      </c>
      <c r="U12" s="108">
        <v>6000</v>
      </c>
      <c r="V12" s="106">
        <v>2000</v>
      </c>
      <c r="W12" s="109">
        <v>2000</v>
      </c>
      <c r="X12" s="108">
        <v>2000</v>
      </c>
      <c r="Y12" s="106">
        <v>250</v>
      </c>
      <c r="Z12" s="106">
        <v>250</v>
      </c>
      <c r="AA12" s="108">
        <v>250</v>
      </c>
      <c r="AB12" s="106"/>
      <c r="AC12" s="106"/>
      <c r="AD12" s="108"/>
      <c r="AE12" s="106">
        <v>2500</v>
      </c>
      <c r="AF12" s="106">
        <v>2500</v>
      </c>
      <c r="AG12" s="108">
        <v>1750</v>
      </c>
      <c r="AH12" s="108">
        <v>1500</v>
      </c>
      <c r="AI12" s="106">
        <v>2500</v>
      </c>
      <c r="AJ12" s="106">
        <v>2000</v>
      </c>
      <c r="AK12" s="108">
        <v>1750</v>
      </c>
      <c r="AL12" s="106">
        <v>6500</v>
      </c>
      <c r="AM12" s="106">
        <v>5200</v>
      </c>
      <c r="AN12" s="108">
        <v>4550</v>
      </c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06">
        <v>1495</v>
      </c>
      <c r="K13" s="106">
        <v>995</v>
      </c>
      <c r="L13" s="108">
        <v>1495</v>
      </c>
      <c r="M13" s="107">
        <v>1495</v>
      </c>
      <c r="N13" s="107">
        <v>995</v>
      </c>
      <c r="O13" s="108"/>
      <c r="P13" s="106">
        <v>8500</v>
      </c>
      <c r="Q13" s="106">
        <v>8500</v>
      </c>
      <c r="R13" s="108">
        <v>8500</v>
      </c>
      <c r="S13" s="107"/>
      <c r="T13" s="107">
        <v>8500</v>
      </c>
      <c r="U13" s="108"/>
      <c r="V13" s="106"/>
      <c r="W13" s="109"/>
      <c r="X13" s="108"/>
      <c r="Y13" s="106">
        <v>395</v>
      </c>
      <c r="Z13" s="106"/>
      <c r="AA13" s="108">
        <v>395</v>
      </c>
      <c r="AB13" s="106"/>
      <c r="AC13" s="106"/>
      <c r="AD13" s="108"/>
      <c r="AE13" s="106">
        <v>395</v>
      </c>
      <c r="AF13" s="106"/>
      <c r="AG13" s="108">
        <v>395</v>
      </c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800</v>
      </c>
      <c r="K14" s="106">
        <v>814.61</v>
      </c>
      <c r="L14" s="108">
        <v>560</v>
      </c>
      <c r="M14" s="107">
        <v>800</v>
      </c>
      <c r="N14" s="107">
        <v>814.61</v>
      </c>
      <c r="O14" s="108">
        <v>560</v>
      </c>
      <c r="P14" s="106">
        <v>6400</v>
      </c>
      <c r="Q14" s="106">
        <v>4331.83</v>
      </c>
      <c r="R14" s="108">
        <v>4480</v>
      </c>
      <c r="S14" s="107">
        <v>6400</v>
      </c>
      <c r="T14" s="107">
        <v>4331.83</v>
      </c>
      <c r="U14" s="108">
        <v>6400</v>
      </c>
      <c r="V14" s="106">
        <v>1600</v>
      </c>
      <c r="W14" s="109">
        <v>1341.73</v>
      </c>
      <c r="X14" s="108">
        <v>1120</v>
      </c>
      <c r="Y14" s="106">
        <v>1200</v>
      </c>
      <c r="Z14" s="106">
        <v>1200</v>
      </c>
      <c r="AA14" s="108">
        <v>840</v>
      </c>
      <c r="AB14" s="106">
        <v>120</v>
      </c>
      <c r="AC14" s="106">
        <v>96</v>
      </c>
      <c r="AD14" s="108">
        <v>84</v>
      </c>
      <c r="AE14" s="106"/>
      <c r="AF14" s="106"/>
      <c r="AG14" s="108"/>
      <c r="AH14" s="108">
        <v>1100</v>
      </c>
      <c r="AI14" s="109"/>
      <c r="AJ14" s="109"/>
      <c r="AK14" s="112"/>
      <c r="AL14" s="106">
        <v>4000</v>
      </c>
      <c r="AM14" s="106">
        <v>3400</v>
      </c>
      <c r="AN14" s="108">
        <v>2800</v>
      </c>
      <c r="AO14" s="106">
        <v>8000</v>
      </c>
      <c r="AP14" s="106">
        <v>6160</v>
      </c>
      <c r="AQ14" s="108">
        <v>5600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>
        <v>795</v>
      </c>
      <c r="AJ16" s="109">
        <v>700</v>
      </c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f>J18*(1+$M$7)</f>
        <v>800</v>
      </c>
      <c r="M18" s="107">
        <f>J18*(1+$B$7)</f>
        <v>1600</v>
      </c>
      <c r="N18" s="107"/>
      <c r="O18" s="108">
        <f t="shared" ref="O18" si="2">L18*(1+$B$7)</f>
        <v>1600</v>
      </c>
      <c r="P18" s="106">
        <v>4250</v>
      </c>
      <c r="Q18" s="106"/>
      <c r="R18" s="108">
        <v>2000</v>
      </c>
      <c r="S18" s="107">
        <f>P18*(1+$B$7)</f>
        <v>8500</v>
      </c>
      <c r="T18" s="107"/>
      <c r="U18" s="108">
        <v>2000</v>
      </c>
      <c r="V18" s="106">
        <v>1800</v>
      </c>
      <c r="W18" s="109"/>
      <c r="X18" s="108"/>
      <c r="Y18" s="106">
        <v>250</v>
      </c>
      <c r="Z18" s="106"/>
      <c r="AA18" s="108">
        <v>120</v>
      </c>
      <c r="AB18" s="106">
        <v>100</v>
      </c>
      <c r="AC18" s="106"/>
      <c r="AD18" s="108"/>
      <c r="AE18" s="106"/>
      <c r="AF18" s="106"/>
      <c r="AG18" s="108"/>
      <c r="AH18" s="108">
        <v>1160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>
        <v>700</v>
      </c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06">
        <v>395</v>
      </c>
      <c r="Z19" s="106"/>
      <c r="AA19" s="115">
        <v>395</v>
      </c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675</v>
      </c>
      <c r="K20" s="106">
        <v>495</v>
      </c>
      <c r="L20" s="108">
        <v>272.25</v>
      </c>
      <c r="M20" s="107">
        <v>675</v>
      </c>
      <c r="N20" s="107">
        <v>495</v>
      </c>
      <c r="O20" s="108">
        <v>272.25</v>
      </c>
      <c r="P20" s="106">
        <v>4500</v>
      </c>
      <c r="Q20" s="106">
        <v>3300</v>
      </c>
      <c r="R20" s="108">
        <v>1815.0000000000002</v>
      </c>
      <c r="S20" s="107">
        <v>4500</v>
      </c>
      <c r="T20" s="107">
        <v>3300</v>
      </c>
      <c r="U20" s="108">
        <v>1815.0000000000002</v>
      </c>
      <c r="V20" s="106"/>
      <c r="W20" s="109"/>
      <c r="X20" s="108"/>
      <c r="Y20" s="106">
        <v>175</v>
      </c>
      <c r="Z20" s="106">
        <v>175</v>
      </c>
      <c r="AA20" s="115">
        <v>175</v>
      </c>
      <c r="AB20" s="109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5000</v>
      </c>
      <c r="Q21" s="106"/>
      <c r="R21" s="108">
        <v>4000</v>
      </c>
      <c r="S21" s="107">
        <v>5000</v>
      </c>
      <c r="T21" s="107"/>
      <c r="U21" s="108">
        <v>5000</v>
      </c>
      <c r="V21" s="106">
        <v>750</v>
      </c>
      <c r="W21" s="109"/>
      <c r="X21" s="108">
        <v>600</v>
      </c>
      <c r="Y21" s="106">
        <v>305</v>
      </c>
      <c r="Z21" s="106"/>
      <c r="AA21" s="115">
        <v>244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33</v>
      </c>
      <c r="B22" s="29">
        <v>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750</v>
      </c>
      <c r="K22" s="106"/>
      <c r="L22" s="108">
        <v>525</v>
      </c>
      <c r="M22" s="107">
        <v>750</v>
      </c>
      <c r="N22" s="107"/>
      <c r="O22" s="108">
        <v>525</v>
      </c>
      <c r="P22" s="106">
        <v>3750</v>
      </c>
      <c r="Q22" s="106"/>
      <c r="R22" s="108">
        <v>2625</v>
      </c>
      <c r="S22" s="107">
        <v>3750</v>
      </c>
      <c r="T22" s="107"/>
      <c r="U22" s="108">
        <v>2625</v>
      </c>
      <c r="V22" s="106">
        <v>2100</v>
      </c>
      <c r="W22" s="109"/>
      <c r="X22" s="115"/>
      <c r="Y22" s="106">
        <v>250</v>
      </c>
      <c r="Z22" s="106">
        <v>250</v>
      </c>
      <c r="AA22" s="115">
        <v>250</v>
      </c>
      <c r="AB22" s="106"/>
      <c r="AC22" s="106"/>
      <c r="AD22" s="115"/>
      <c r="AE22" s="106">
        <v>3200</v>
      </c>
      <c r="AF22" s="106"/>
      <c r="AG22" s="108">
        <v>2240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855</v>
      </c>
      <c r="K25" s="32">
        <f t="shared" ref="K25:AH25" si="3">AVERAGE(K3:K22)</f>
        <v>694.82624999999996</v>
      </c>
      <c r="L25" s="32">
        <f t="shared" si="3"/>
        <v>748.9375</v>
      </c>
      <c r="M25" s="32">
        <f t="shared" si="3"/>
        <v>975.83333333333337</v>
      </c>
      <c r="N25" s="32">
        <f t="shared" si="3"/>
        <v>765.32624999999996</v>
      </c>
      <c r="O25" s="32">
        <f t="shared" si="3"/>
        <v>797.93181818181813</v>
      </c>
      <c r="P25" s="32">
        <f t="shared" si="3"/>
        <v>4517.6923076923076</v>
      </c>
      <c r="Q25" s="32">
        <f t="shared" si="3"/>
        <v>3843.4830000000002</v>
      </c>
      <c r="R25" s="32">
        <f t="shared" si="3"/>
        <v>3697.5</v>
      </c>
      <c r="S25" s="32">
        <f t="shared" si="3"/>
        <v>5076.666666666667</v>
      </c>
      <c r="T25" s="32">
        <f t="shared" si="3"/>
        <v>4848.6477777777782</v>
      </c>
      <c r="U25" s="32">
        <f t="shared" si="3"/>
        <v>3532.5</v>
      </c>
      <c r="V25" s="32">
        <f t="shared" si="3"/>
        <v>1851.25</v>
      </c>
      <c r="W25" s="32">
        <f t="shared" si="3"/>
        <v>1820.346</v>
      </c>
      <c r="X25" s="32">
        <f t="shared" si="3"/>
        <v>1713.3333333333333</v>
      </c>
      <c r="Y25" s="32">
        <f t="shared" si="3"/>
        <v>321.92307692307691</v>
      </c>
      <c r="Z25" s="32">
        <f t="shared" si="3"/>
        <v>371.42857142857144</v>
      </c>
      <c r="AA25" s="32">
        <f t="shared" si="3"/>
        <v>279.53846153846155</v>
      </c>
      <c r="AB25" s="32">
        <f t="shared" si="3"/>
        <v>110</v>
      </c>
      <c r="AC25" s="32">
        <f t="shared" si="3"/>
        <v>96</v>
      </c>
      <c r="AD25" s="32">
        <f t="shared" si="3"/>
        <v>84</v>
      </c>
      <c r="AE25" s="32">
        <f t="shared" si="3"/>
        <v>3319</v>
      </c>
      <c r="AF25" s="32">
        <f t="shared" si="3"/>
        <v>4333.333333333333</v>
      </c>
      <c r="AG25" s="32">
        <f t="shared" si="3"/>
        <v>2977</v>
      </c>
      <c r="AH25" s="32">
        <f t="shared" si="3"/>
        <v>1312</v>
      </c>
      <c r="AI25" s="32">
        <f t="shared" ref="AI25:AQ25" si="4">AVERAGE(AI3:AI22)</f>
        <v>1298.5</v>
      </c>
      <c r="AJ25" s="32">
        <f t="shared" si="4"/>
        <v>1500</v>
      </c>
      <c r="AK25" s="32">
        <f t="shared" si="4"/>
        <v>1209.6666666666667</v>
      </c>
      <c r="AL25" s="32">
        <f t="shared" si="4"/>
        <v>4166.666666666667</v>
      </c>
      <c r="AM25" s="32">
        <f t="shared" si="4"/>
        <v>3533.3333333333335</v>
      </c>
      <c r="AN25" s="32">
        <f t="shared" si="4"/>
        <v>3116.6666666666665</v>
      </c>
      <c r="AO25" s="32">
        <f t="shared" si="4"/>
        <v>6000</v>
      </c>
      <c r="AP25" s="32">
        <f t="shared" si="4"/>
        <v>5080</v>
      </c>
      <c r="AQ25" s="32">
        <f t="shared" si="4"/>
        <v>4800</v>
      </c>
    </row>
    <row r="26" spans="1:43" x14ac:dyDescent="0.35">
      <c r="F26" s="31" t="s">
        <v>43</v>
      </c>
      <c r="J26" s="33">
        <f>COUNT(J3:J22)</f>
        <v>12</v>
      </c>
      <c r="K26" s="33">
        <f t="shared" ref="K26:AH26" si="5">COUNT(K3:K22)</f>
        <v>8</v>
      </c>
      <c r="L26" s="33">
        <f t="shared" si="5"/>
        <v>12</v>
      </c>
      <c r="M26" s="33">
        <f t="shared" si="5"/>
        <v>12</v>
      </c>
      <c r="N26" s="33">
        <f t="shared" si="5"/>
        <v>8</v>
      </c>
      <c r="O26" s="33">
        <f t="shared" si="5"/>
        <v>11</v>
      </c>
      <c r="P26" s="33">
        <f t="shared" si="5"/>
        <v>13</v>
      </c>
      <c r="Q26" s="33">
        <f t="shared" si="5"/>
        <v>10</v>
      </c>
      <c r="R26" s="33">
        <f t="shared" si="5"/>
        <v>12</v>
      </c>
      <c r="S26" s="33">
        <f t="shared" si="5"/>
        <v>12</v>
      </c>
      <c r="T26" s="33">
        <f t="shared" si="5"/>
        <v>9</v>
      </c>
      <c r="U26" s="33">
        <f t="shared" si="5"/>
        <v>12</v>
      </c>
      <c r="V26" s="33">
        <f t="shared" si="5"/>
        <v>8</v>
      </c>
      <c r="W26" s="33">
        <f t="shared" si="5"/>
        <v>5</v>
      </c>
      <c r="X26" s="33">
        <f t="shared" si="5"/>
        <v>6</v>
      </c>
      <c r="Y26" s="33">
        <f t="shared" si="5"/>
        <v>13</v>
      </c>
      <c r="Z26" s="33">
        <f t="shared" si="5"/>
        <v>7</v>
      </c>
      <c r="AA26" s="33">
        <f t="shared" si="5"/>
        <v>13</v>
      </c>
      <c r="AB26" s="33">
        <f t="shared" si="5"/>
        <v>2</v>
      </c>
      <c r="AC26" s="33">
        <f t="shared" si="5"/>
        <v>1</v>
      </c>
      <c r="AD26" s="33">
        <f t="shared" si="5"/>
        <v>1</v>
      </c>
      <c r="AE26" s="33">
        <f t="shared" si="5"/>
        <v>5</v>
      </c>
      <c r="AF26" s="33">
        <f t="shared" si="5"/>
        <v>3</v>
      </c>
      <c r="AG26" s="33">
        <f t="shared" si="5"/>
        <v>5</v>
      </c>
      <c r="AH26" s="33">
        <f t="shared" si="5"/>
        <v>5</v>
      </c>
      <c r="AI26" s="33">
        <f t="shared" ref="AI26:AQ26" si="6">COUNT(AI3:AI22)</f>
        <v>4</v>
      </c>
      <c r="AJ26" s="33">
        <f t="shared" si="6"/>
        <v>3</v>
      </c>
      <c r="AK26" s="33">
        <f t="shared" si="6"/>
        <v>3</v>
      </c>
      <c r="AL26" s="33">
        <f t="shared" si="6"/>
        <v>3</v>
      </c>
      <c r="AM26" s="33">
        <f t="shared" si="6"/>
        <v>3</v>
      </c>
      <c r="AN26" s="33">
        <f t="shared" si="6"/>
        <v>3</v>
      </c>
      <c r="AO26" s="33">
        <f t="shared" si="6"/>
        <v>2</v>
      </c>
      <c r="AP26" s="33">
        <f t="shared" si="6"/>
        <v>2</v>
      </c>
      <c r="AQ26" s="33">
        <f t="shared" si="6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1495</v>
      </c>
      <c r="K27" s="32">
        <f t="shared" ref="K27:AH27" si="7">MAX(K3:K22)</f>
        <v>995</v>
      </c>
      <c r="L27" s="32">
        <f t="shared" si="7"/>
        <v>1495</v>
      </c>
      <c r="M27" s="32">
        <f t="shared" si="7"/>
        <v>1600</v>
      </c>
      <c r="N27" s="32">
        <f t="shared" si="7"/>
        <v>1128</v>
      </c>
      <c r="O27" s="32">
        <f t="shared" si="7"/>
        <v>1600</v>
      </c>
      <c r="P27" s="32">
        <f t="shared" si="7"/>
        <v>8500</v>
      </c>
      <c r="Q27" s="32">
        <f t="shared" si="7"/>
        <v>8500</v>
      </c>
      <c r="R27" s="32">
        <f t="shared" si="7"/>
        <v>8500</v>
      </c>
      <c r="S27" s="32">
        <f t="shared" si="7"/>
        <v>12880</v>
      </c>
      <c r="T27" s="32">
        <f t="shared" si="7"/>
        <v>10026</v>
      </c>
      <c r="U27" s="32">
        <f t="shared" si="7"/>
        <v>7000</v>
      </c>
      <c r="V27" s="32">
        <f t="shared" si="7"/>
        <v>2560</v>
      </c>
      <c r="W27" s="32">
        <f t="shared" si="7"/>
        <v>2560</v>
      </c>
      <c r="X27" s="32">
        <f t="shared" si="7"/>
        <v>2560</v>
      </c>
      <c r="Y27" s="32">
        <f t="shared" si="7"/>
        <v>1200</v>
      </c>
      <c r="Z27" s="32">
        <f t="shared" si="7"/>
        <v>1200</v>
      </c>
      <c r="AA27" s="32">
        <f t="shared" si="7"/>
        <v>840</v>
      </c>
      <c r="AB27" s="32">
        <f t="shared" si="7"/>
        <v>120</v>
      </c>
      <c r="AC27" s="32">
        <f t="shared" si="7"/>
        <v>96</v>
      </c>
      <c r="AD27" s="32">
        <f t="shared" si="7"/>
        <v>84</v>
      </c>
      <c r="AE27" s="32">
        <f t="shared" si="7"/>
        <v>8500</v>
      </c>
      <c r="AF27" s="32">
        <f t="shared" si="7"/>
        <v>8500</v>
      </c>
      <c r="AG27" s="32">
        <f t="shared" si="7"/>
        <v>8500</v>
      </c>
      <c r="AH27" s="32">
        <f t="shared" si="7"/>
        <v>1800</v>
      </c>
      <c r="AI27" s="32">
        <f t="shared" ref="AI27:AQ27" si="8">MAX(AI3:AI22)</f>
        <v>2500</v>
      </c>
      <c r="AJ27" s="32">
        <f t="shared" si="8"/>
        <v>2000</v>
      </c>
      <c r="AK27" s="32">
        <f t="shared" si="8"/>
        <v>1800</v>
      </c>
      <c r="AL27" s="32">
        <f t="shared" si="8"/>
        <v>6500</v>
      </c>
      <c r="AM27" s="32">
        <f t="shared" si="8"/>
        <v>5200</v>
      </c>
      <c r="AN27" s="32">
        <f t="shared" si="8"/>
        <v>4550</v>
      </c>
      <c r="AO27" s="32">
        <f t="shared" si="8"/>
        <v>8000</v>
      </c>
      <c r="AP27" s="32">
        <f t="shared" si="8"/>
        <v>6160</v>
      </c>
      <c r="AQ27" s="32">
        <f t="shared" si="8"/>
        <v>5600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600</v>
      </c>
      <c r="K28" s="32">
        <f t="shared" ref="K28:AH28" si="9">MIN(K3:K22)</f>
        <v>495</v>
      </c>
      <c r="L28" s="32">
        <f t="shared" si="9"/>
        <v>272.25</v>
      </c>
      <c r="M28" s="32">
        <f t="shared" si="9"/>
        <v>600</v>
      </c>
      <c r="N28" s="32">
        <f t="shared" si="9"/>
        <v>495</v>
      </c>
      <c r="O28" s="32">
        <f t="shared" si="9"/>
        <v>272.25</v>
      </c>
      <c r="P28" s="32">
        <f t="shared" si="9"/>
        <v>700</v>
      </c>
      <c r="Q28" s="32">
        <f t="shared" si="9"/>
        <v>700</v>
      </c>
      <c r="R28" s="32">
        <f t="shared" si="9"/>
        <v>700</v>
      </c>
      <c r="S28" s="32">
        <f t="shared" si="9"/>
        <v>700</v>
      </c>
      <c r="T28" s="32">
        <f t="shared" si="9"/>
        <v>900</v>
      </c>
      <c r="U28" s="32">
        <f t="shared" si="9"/>
        <v>700</v>
      </c>
      <c r="V28" s="32">
        <f t="shared" si="9"/>
        <v>750</v>
      </c>
      <c r="W28" s="32">
        <f t="shared" si="9"/>
        <v>800</v>
      </c>
      <c r="X28" s="32">
        <f t="shared" si="9"/>
        <v>600</v>
      </c>
      <c r="Y28" s="32">
        <f t="shared" si="9"/>
        <v>100</v>
      </c>
      <c r="Z28" s="32">
        <f t="shared" si="9"/>
        <v>100</v>
      </c>
      <c r="AA28" s="32">
        <f t="shared" si="9"/>
        <v>100</v>
      </c>
      <c r="AB28" s="32">
        <f t="shared" si="9"/>
        <v>100</v>
      </c>
      <c r="AC28" s="32">
        <f t="shared" si="9"/>
        <v>96</v>
      </c>
      <c r="AD28" s="32">
        <f t="shared" si="9"/>
        <v>84</v>
      </c>
      <c r="AE28" s="32">
        <f t="shared" si="9"/>
        <v>395</v>
      </c>
      <c r="AF28" s="32">
        <f t="shared" si="9"/>
        <v>2000</v>
      </c>
      <c r="AG28" s="32">
        <f t="shared" si="9"/>
        <v>395</v>
      </c>
      <c r="AH28" s="32">
        <f t="shared" si="9"/>
        <v>1000</v>
      </c>
      <c r="AI28" s="32">
        <f t="shared" ref="AI28:AQ28" si="10">MIN(AI3:AI22)</f>
        <v>99</v>
      </c>
      <c r="AJ28" s="32">
        <f t="shared" si="10"/>
        <v>700</v>
      </c>
      <c r="AK28" s="32">
        <f t="shared" si="10"/>
        <v>79</v>
      </c>
      <c r="AL28" s="32">
        <f t="shared" si="10"/>
        <v>2000</v>
      </c>
      <c r="AM28" s="32">
        <f t="shared" si="10"/>
        <v>2000</v>
      </c>
      <c r="AN28" s="32">
        <f t="shared" si="10"/>
        <v>2000</v>
      </c>
      <c r="AO28" s="32">
        <f t="shared" si="10"/>
        <v>4000</v>
      </c>
      <c r="AP28" s="32">
        <f t="shared" si="10"/>
        <v>4000</v>
      </c>
      <c r="AQ28" s="32">
        <f t="shared" si="10"/>
        <v>4000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1447.5</v>
      </c>
      <c r="K31" s="36">
        <f t="shared" ref="K31:AG31" si="11">AVERAGEIF($I$3:$I$22,"S",K$3:K$22)</f>
        <v>995</v>
      </c>
      <c r="L31" s="36">
        <f t="shared" si="11"/>
        <v>1447.5</v>
      </c>
      <c r="M31" s="36">
        <f t="shared" si="11"/>
        <v>1447.5</v>
      </c>
      <c r="N31" s="36">
        <f t="shared" si="11"/>
        <v>995</v>
      </c>
      <c r="O31" s="36">
        <f t="shared" si="11"/>
        <v>1400</v>
      </c>
      <c r="P31" s="36">
        <f t="shared" si="11"/>
        <v>4600</v>
      </c>
      <c r="Q31" s="36">
        <f t="shared" si="11"/>
        <v>4300</v>
      </c>
      <c r="R31" s="36">
        <f t="shared" si="11"/>
        <v>6000</v>
      </c>
      <c r="S31" s="36">
        <f t="shared" si="11"/>
        <v>2650</v>
      </c>
      <c r="T31" s="36">
        <f t="shared" si="11"/>
        <v>4300</v>
      </c>
      <c r="U31" s="36">
        <f t="shared" si="11"/>
        <v>2650</v>
      </c>
      <c r="V31" s="36">
        <f t="shared" si="11"/>
        <v>1600</v>
      </c>
      <c r="W31" s="36">
        <f t="shared" si="11"/>
        <v>800</v>
      </c>
      <c r="X31" s="36">
        <f t="shared" si="11"/>
        <v>1600</v>
      </c>
      <c r="Y31" s="36">
        <f t="shared" si="11"/>
        <v>252.5</v>
      </c>
      <c r="Z31" s="36" t="e">
        <f t="shared" si="11"/>
        <v>#DIV/0!</v>
      </c>
      <c r="AA31" s="36">
        <f t="shared" si="11"/>
        <v>252.5</v>
      </c>
      <c r="AB31" s="36"/>
      <c r="AC31" s="36"/>
      <c r="AD31" s="36"/>
      <c r="AE31" s="36">
        <f t="shared" si="11"/>
        <v>1197.5</v>
      </c>
      <c r="AF31" s="36">
        <f t="shared" si="11"/>
        <v>2000</v>
      </c>
      <c r="AG31" s="36">
        <f t="shared" si="11"/>
        <v>1197.5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2</v>
      </c>
      <c r="K32" s="37">
        <f t="shared" ref="K32:AH32" si="12">COUNTIFS($I$3:$I$22,"S",K$3:K$22,"&gt;1")</f>
        <v>1</v>
      </c>
      <c r="L32" s="37">
        <f t="shared" si="12"/>
        <v>2</v>
      </c>
      <c r="M32" s="37">
        <f t="shared" si="12"/>
        <v>2</v>
      </c>
      <c r="N32" s="37">
        <f t="shared" si="12"/>
        <v>1</v>
      </c>
      <c r="O32" s="37">
        <f t="shared" si="12"/>
        <v>1</v>
      </c>
      <c r="P32" s="37">
        <f t="shared" si="12"/>
        <v>3</v>
      </c>
      <c r="Q32" s="37">
        <f t="shared" si="12"/>
        <v>3</v>
      </c>
      <c r="R32" s="37">
        <f t="shared" si="12"/>
        <v>2</v>
      </c>
      <c r="S32" s="37">
        <f t="shared" si="12"/>
        <v>2</v>
      </c>
      <c r="T32" s="37">
        <f t="shared" si="12"/>
        <v>3</v>
      </c>
      <c r="U32" s="37">
        <f t="shared" si="12"/>
        <v>2</v>
      </c>
      <c r="V32" s="37">
        <f t="shared" si="12"/>
        <v>1</v>
      </c>
      <c r="W32" s="37">
        <f t="shared" si="12"/>
        <v>1</v>
      </c>
      <c r="X32" s="37">
        <f t="shared" si="12"/>
        <v>1</v>
      </c>
      <c r="Y32" s="37">
        <f t="shared" si="12"/>
        <v>2</v>
      </c>
      <c r="Z32" s="37">
        <f t="shared" si="12"/>
        <v>0</v>
      </c>
      <c r="AA32" s="37">
        <f t="shared" si="12"/>
        <v>2</v>
      </c>
      <c r="AB32" s="37">
        <f t="shared" si="12"/>
        <v>0</v>
      </c>
      <c r="AC32" s="37">
        <f t="shared" si="12"/>
        <v>0</v>
      </c>
      <c r="AD32" s="37">
        <f t="shared" si="12"/>
        <v>0</v>
      </c>
      <c r="AE32" s="37">
        <f t="shared" si="12"/>
        <v>2</v>
      </c>
      <c r="AF32" s="37">
        <f t="shared" si="12"/>
        <v>1</v>
      </c>
      <c r="AG32" s="37">
        <f t="shared" si="12"/>
        <v>2</v>
      </c>
      <c r="AH32" s="37">
        <f t="shared" si="12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753</v>
      </c>
      <c r="K33" s="36">
        <f t="shared" ref="K33:AH33" si="13">AVERAGEIF($I$3:$I$22,"m",K$3:K$22)</f>
        <v>637</v>
      </c>
      <c r="L33" s="36">
        <f t="shared" si="13"/>
        <v>624.45000000000005</v>
      </c>
      <c r="M33" s="36">
        <f t="shared" si="13"/>
        <v>753</v>
      </c>
      <c r="N33" s="36">
        <f t="shared" si="13"/>
        <v>637</v>
      </c>
      <c r="O33" s="36">
        <f t="shared" si="13"/>
        <v>624.45000000000005</v>
      </c>
      <c r="P33" s="36">
        <f t="shared" si="13"/>
        <v>4015</v>
      </c>
      <c r="Q33" s="36">
        <f t="shared" si="13"/>
        <v>3238</v>
      </c>
      <c r="R33" s="36">
        <f t="shared" si="13"/>
        <v>3100.8333333333335</v>
      </c>
      <c r="S33" s="36">
        <f t="shared" si="13"/>
        <v>4015</v>
      </c>
      <c r="T33" s="36">
        <f t="shared" si="13"/>
        <v>4095</v>
      </c>
      <c r="U33" s="36">
        <f t="shared" si="13"/>
        <v>3567.5</v>
      </c>
      <c r="V33" s="36">
        <f t="shared" si="13"/>
        <v>1927.5</v>
      </c>
      <c r="W33" s="36">
        <f t="shared" si="13"/>
        <v>2320</v>
      </c>
      <c r="X33" s="36">
        <f t="shared" si="13"/>
        <v>1890</v>
      </c>
      <c r="Y33" s="36">
        <f t="shared" si="13"/>
        <v>266.66666666666669</v>
      </c>
      <c r="Z33" s="36">
        <f t="shared" si="13"/>
        <v>225</v>
      </c>
      <c r="AA33" s="36">
        <f t="shared" si="13"/>
        <v>256.5</v>
      </c>
      <c r="AB33" s="36"/>
      <c r="AC33" s="36"/>
      <c r="AD33" s="36"/>
      <c r="AE33" s="36">
        <f t="shared" si="13"/>
        <v>5500</v>
      </c>
      <c r="AF33" s="36">
        <f t="shared" si="13"/>
        <v>5500</v>
      </c>
      <c r="AG33" s="36">
        <f t="shared" si="13"/>
        <v>5125</v>
      </c>
      <c r="AH33" s="36">
        <f t="shared" si="13"/>
        <v>1433.3333333333333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5</v>
      </c>
      <c r="K34" s="37">
        <f t="shared" ref="K34:AH34" si="14">COUNTIFS($I$3:$I$22,"m",K$3:K$22,"&gt;1")</f>
        <v>5</v>
      </c>
      <c r="L34" s="37">
        <f t="shared" si="14"/>
        <v>5</v>
      </c>
      <c r="M34" s="37">
        <f t="shared" si="14"/>
        <v>5</v>
      </c>
      <c r="N34" s="37">
        <f t="shared" si="14"/>
        <v>5</v>
      </c>
      <c r="O34" s="37">
        <f t="shared" si="14"/>
        <v>5</v>
      </c>
      <c r="P34" s="37">
        <f t="shared" si="14"/>
        <v>6</v>
      </c>
      <c r="Q34" s="37">
        <f t="shared" si="14"/>
        <v>5</v>
      </c>
      <c r="R34" s="37">
        <f t="shared" si="14"/>
        <v>6</v>
      </c>
      <c r="S34" s="37">
        <f t="shared" si="14"/>
        <v>6</v>
      </c>
      <c r="T34" s="37">
        <f t="shared" si="14"/>
        <v>4</v>
      </c>
      <c r="U34" s="37">
        <f t="shared" si="14"/>
        <v>6</v>
      </c>
      <c r="V34" s="37">
        <f t="shared" si="14"/>
        <v>4</v>
      </c>
      <c r="W34" s="37">
        <f t="shared" si="14"/>
        <v>3</v>
      </c>
      <c r="X34" s="37">
        <f t="shared" si="14"/>
        <v>4</v>
      </c>
      <c r="Y34" s="37">
        <f t="shared" si="14"/>
        <v>6</v>
      </c>
      <c r="Z34" s="37">
        <f t="shared" si="14"/>
        <v>4</v>
      </c>
      <c r="AA34" s="37">
        <f t="shared" si="14"/>
        <v>6</v>
      </c>
      <c r="AB34" s="37">
        <f t="shared" si="14"/>
        <v>0</v>
      </c>
      <c r="AC34" s="37">
        <f t="shared" si="14"/>
        <v>0</v>
      </c>
      <c r="AD34" s="37">
        <f t="shared" si="14"/>
        <v>0</v>
      </c>
      <c r="AE34" s="37">
        <f t="shared" si="14"/>
        <v>2</v>
      </c>
      <c r="AF34" s="37">
        <f t="shared" si="14"/>
        <v>2</v>
      </c>
      <c r="AG34" s="37">
        <f t="shared" si="14"/>
        <v>2</v>
      </c>
      <c r="AH34" s="37">
        <f t="shared" si="14"/>
        <v>3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750</v>
      </c>
      <c r="K35" s="36">
        <f t="shared" ref="K35:AH35" si="15">AVERAGEIF($I$3:$I$22,"l",K$3:K$22)</f>
        <v>689.30500000000006</v>
      </c>
      <c r="L35" s="36">
        <f t="shared" si="15"/>
        <v>592.5</v>
      </c>
      <c r="M35" s="36">
        <f t="shared" si="15"/>
        <v>1112.5</v>
      </c>
      <c r="N35" s="36">
        <f t="shared" si="15"/>
        <v>971.30500000000006</v>
      </c>
      <c r="O35" s="36">
        <f t="shared" si="15"/>
        <v>913.75</v>
      </c>
      <c r="P35" s="36">
        <f t="shared" si="15"/>
        <v>5210</v>
      </c>
      <c r="Q35" s="36">
        <f t="shared" si="15"/>
        <v>4672.415</v>
      </c>
      <c r="R35" s="36">
        <f t="shared" si="15"/>
        <v>3441.25</v>
      </c>
      <c r="S35" s="36">
        <f t="shared" si="15"/>
        <v>7882.5</v>
      </c>
      <c r="T35" s="36">
        <f t="shared" si="15"/>
        <v>7178.915</v>
      </c>
      <c r="U35" s="36">
        <f t="shared" si="15"/>
        <v>3921.25</v>
      </c>
      <c r="V35" s="36">
        <f t="shared" si="15"/>
        <v>1833.3333333333333</v>
      </c>
      <c r="W35" s="36">
        <f t="shared" si="15"/>
        <v>1341.73</v>
      </c>
      <c r="X35" s="36">
        <f t="shared" si="15"/>
        <v>1120</v>
      </c>
      <c r="Y35" s="36">
        <f t="shared" si="15"/>
        <v>416</v>
      </c>
      <c r="Z35" s="36">
        <f t="shared" si="15"/>
        <v>566.66666666666663</v>
      </c>
      <c r="AA35" s="36">
        <f t="shared" si="15"/>
        <v>318</v>
      </c>
      <c r="AB35" s="36">
        <f t="shared" si="15"/>
        <v>110</v>
      </c>
      <c r="AC35" s="36">
        <f t="shared" si="15"/>
        <v>96</v>
      </c>
      <c r="AD35" s="36">
        <f t="shared" si="15"/>
        <v>84</v>
      </c>
      <c r="AE35" s="36">
        <f t="shared" si="15"/>
        <v>3200</v>
      </c>
      <c r="AF35" s="36"/>
      <c r="AG35" s="36">
        <f t="shared" si="15"/>
        <v>2240</v>
      </c>
      <c r="AH35" s="36">
        <f t="shared" si="15"/>
        <v>1130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4</v>
      </c>
      <c r="K36" s="37">
        <f t="shared" ref="K36:AH36" si="16">COUNTIFS($I$3:$I$22,"l",K$3:K$22,"&gt;1")</f>
        <v>2</v>
      </c>
      <c r="L36" s="37">
        <f t="shared" si="16"/>
        <v>4</v>
      </c>
      <c r="M36" s="37">
        <f t="shared" si="16"/>
        <v>4</v>
      </c>
      <c r="N36" s="37">
        <f t="shared" si="16"/>
        <v>2</v>
      </c>
      <c r="O36" s="37">
        <f t="shared" si="16"/>
        <v>4</v>
      </c>
      <c r="P36" s="37">
        <f t="shared" si="16"/>
        <v>4</v>
      </c>
      <c r="Q36" s="37">
        <f t="shared" si="16"/>
        <v>2</v>
      </c>
      <c r="R36" s="37">
        <f t="shared" si="16"/>
        <v>4</v>
      </c>
      <c r="S36" s="37">
        <f t="shared" si="16"/>
        <v>4</v>
      </c>
      <c r="T36" s="37">
        <f t="shared" si="16"/>
        <v>2</v>
      </c>
      <c r="U36" s="37">
        <f t="shared" si="16"/>
        <v>4</v>
      </c>
      <c r="V36" s="37">
        <f t="shared" si="16"/>
        <v>3</v>
      </c>
      <c r="W36" s="37">
        <f t="shared" si="16"/>
        <v>1</v>
      </c>
      <c r="X36" s="37">
        <f t="shared" si="16"/>
        <v>1</v>
      </c>
      <c r="Y36" s="37">
        <f t="shared" si="16"/>
        <v>5</v>
      </c>
      <c r="Z36" s="37">
        <f t="shared" si="16"/>
        <v>3</v>
      </c>
      <c r="AA36" s="37">
        <f t="shared" si="16"/>
        <v>5</v>
      </c>
      <c r="AB36" s="37">
        <f t="shared" si="16"/>
        <v>2</v>
      </c>
      <c r="AC36" s="37">
        <f t="shared" si="16"/>
        <v>1</v>
      </c>
      <c r="AD36" s="37">
        <f t="shared" si="16"/>
        <v>1</v>
      </c>
      <c r="AE36" s="37">
        <f t="shared" si="16"/>
        <v>1</v>
      </c>
      <c r="AF36" s="37">
        <f t="shared" si="16"/>
        <v>0</v>
      </c>
      <c r="AG36" s="37">
        <f t="shared" si="16"/>
        <v>1</v>
      </c>
      <c r="AH36" s="37">
        <f t="shared" si="16"/>
        <v>2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890</v>
      </c>
      <c r="K38" s="36">
        <f t="shared" ref="K38:AH38" si="17">AVERAGEIF($H$3:$H$22,"PL",K$3:K$22)</f>
        <v>672.87</v>
      </c>
      <c r="L38" s="36">
        <f t="shared" si="17"/>
        <v>761</v>
      </c>
      <c r="M38" s="36">
        <f t="shared" si="17"/>
        <v>1180</v>
      </c>
      <c r="N38" s="36">
        <f t="shared" si="17"/>
        <v>860.87</v>
      </c>
      <c r="O38" s="36">
        <f t="shared" si="17"/>
        <v>1018</v>
      </c>
      <c r="P38" s="36">
        <f t="shared" si="17"/>
        <v>5318</v>
      </c>
      <c r="Q38" s="36">
        <f t="shared" si="17"/>
        <v>4661.2075000000004</v>
      </c>
      <c r="R38" s="36">
        <f t="shared" si="17"/>
        <v>3768</v>
      </c>
      <c r="S38" s="36">
        <f t="shared" si="17"/>
        <v>7456</v>
      </c>
      <c r="T38" s="36">
        <f t="shared" si="17"/>
        <v>5914.4575000000004</v>
      </c>
      <c r="U38" s="36">
        <f t="shared" si="17"/>
        <v>4512</v>
      </c>
      <c r="V38" s="36">
        <f t="shared" si="17"/>
        <v>1800</v>
      </c>
      <c r="W38" s="36">
        <f t="shared" si="17"/>
        <v>1670.865</v>
      </c>
      <c r="X38" s="36">
        <f t="shared" si="17"/>
        <v>1560</v>
      </c>
      <c r="Y38" s="36">
        <f t="shared" si="17"/>
        <v>487.5</v>
      </c>
      <c r="Z38" s="36">
        <f t="shared" si="17"/>
        <v>566.66666666666663</v>
      </c>
      <c r="AA38" s="36">
        <f t="shared" si="17"/>
        <v>365</v>
      </c>
      <c r="AB38" s="36">
        <f t="shared" si="17"/>
        <v>110</v>
      </c>
      <c r="AC38" s="36">
        <f t="shared" si="17"/>
        <v>96</v>
      </c>
      <c r="AD38" s="36">
        <f t="shared" si="17"/>
        <v>84</v>
      </c>
      <c r="AE38" s="36">
        <f t="shared" si="17"/>
        <v>2250</v>
      </c>
      <c r="AF38" s="36">
        <f t="shared" si="17"/>
        <v>2250</v>
      </c>
      <c r="AG38" s="36">
        <f t="shared" si="17"/>
        <v>1875</v>
      </c>
      <c r="AH38" s="36">
        <f t="shared" si="17"/>
        <v>1253.3333333333333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5</v>
      </c>
      <c r="K39" s="37">
        <f t="shared" ref="K39:AH39" si="18">COUNTIFS($H$3:$H$22,"PL",K$3:K$22,"&gt;1")</f>
        <v>3</v>
      </c>
      <c r="L39" s="37">
        <f t="shared" si="18"/>
        <v>5</v>
      </c>
      <c r="M39" s="37">
        <f t="shared" si="18"/>
        <v>5</v>
      </c>
      <c r="N39" s="37">
        <f t="shared" si="18"/>
        <v>3</v>
      </c>
      <c r="O39" s="37">
        <f t="shared" si="18"/>
        <v>5</v>
      </c>
      <c r="P39" s="37">
        <f t="shared" si="18"/>
        <v>5</v>
      </c>
      <c r="Q39" s="37">
        <f t="shared" si="18"/>
        <v>4</v>
      </c>
      <c r="R39" s="37">
        <f t="shared" si="18"/>
        <v>5</v>
      </c>
      <c r="S39" s="37">
        <f t="shared" si="18"/>
        <v>5</v>
      </c>
      <c r="T39" s="37">
        <f t="shared" si="18"/>
        <v>4</v>
      </c>
      <c r="U39" s="37">
        <f t="shared" si="18"/>
        <v>5</v>
      </c>
      <c r="V39" s="37">
        <f t="shared" si="18"/>
        <v>3</v>
      </c>
      <c r="W39" s="37">
        <f t="shared" si="18"/>
        <v>2</v>
      </c>
      <c r="X39" s="37">
        <f t="shared" si="18"/>
        <v>2</v>
      </c>
      <c r="Y39" s="37">
        <f t="shared" si="18"/>
        <v>4</v>
      </c>
      <c r="Z39" s="37">
        <f t="shared" si="18"/>
        <v>3</v>
      </c>
      <c r="AA39" s="37">
        <f t="shared" si="18"/>
        <v>4</v>
      </c>
      <c r="AB39" s="37">
        <f t="shared" si="18"/>
        <v>2</v>
      </c>
      <c r="AC39" s="37">
        <f t="shared" si="18"/>
        <v>1</v>
      </c>
      <c r="AD39" s="37">
        <f t="shared" si="18"/>
        <v>1</v>
      </c>
      <c r="AE39" s="37">
        <f t="shared" si="18"/>
        <v>2</v>
      </c>
      <c r="AF39" s="37">
        <f t="shared" si="18"/>
        <v>2</v>
      </c>
      <c r="AG39" s="37">
        <f t="shared" si="18"/>
        <v>2</v>
      </c>
      <c r="AH39" s="37">
        <f t="shared" si="18"/>
        <v>3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716.66666666666663</v>
      </c>
      <c r="K40" s="36">
        <f t="shared" ref="K40:AH40" si="19">AVERAGEIF($H$3:$H$22,"CC",K$3:K$22)</f>
        <v>580</v>
      </c>
      <c r="L40" s="36">
        <f t="shared" si="19"/>
        <v>641.66666666666663</v>
      </c>
      <c r="M40" s="36">
        <f t="shared" si="19"/>
        <v>716.66666666666663</v>
      </c>
      <c r="N40" s="36">
        <f t="shared" si="19"/>
        <v>580</v>
      </c>
      <c r="O40" s="36">
        <f t="shared" si="19"/>
        <v>641.66666666666663</v>
      </c>
      <c r="P40" s="36">
        <f t="shared" si="19"/>
        <v>4112.5</v>
      </c>
      <c r="Q40" s="36">
        <f t="shared" si="19"/>
        <v>3100</v>
      </c>
      <c r="R40" s="36">
        <f t="shared" si="19"/>
        <v>3581.25</v>
      </c>
      <c r="S40" s="36">
        <f t="shared" si="19"/>
        <v>4112.5</v>
      </c>
      <c r="T40" s="36">
        <f t="shared" si="19"/>
        <v>5500</v>
      </c>
      <c r="U40" s="36">
        <f t="shared" si="19"/>
        <v>3831.25</v>
      </c>
      <c r="V40" s="36">
        <f t="shared" si="19"/>
        <v>1750</v>
      </c>
      <c r="W40" s="36">
        <f t="shared" si="19"/>
        <v>2400</v>
      </c>
      <c r="X40" s="36">
        <f t="shared" si="19"/>
        <v>1500</v>
      </c>
      <c r="Y40" s="36">
        <f t="shared" si="19"/>
        <v>331.25</v>
      </c>
      <c r="Z40" s="36">
        <f t="shared" si="19"/>
        <v>312.5</v>
      </c>
      <c r="AA40" s="36">
        <f t="shared" si="19"/>
        <v>316</v>
      </c>
      <c r="AB40" s="36"/>
      <c r="AC40" s="36"/>
      <c r="AD40" s="36"/>
      <c r="AE40" s="36"/>
      <c r="AF40" s="36"/>
      <c r="AG40" s="36">
        <f t="shared" si="19"/>
        <v>2240</v>
      </c>
      <c r="AH40" s="36">
        <f t="shared" si="19"/>
        <v>1400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20">COUNTIFS($H$3:$H$22,"CC",K$3:K$22,"&gt;1")</f>
        <v>2</v>
      </c>
      <c r="L41" s="37">
        <f t="shared" si="20"/>
        <v>3</v>
      </c>
      <c r="M41" s="37">
        <f t="shared" si="20"/>
        <v>3</v>
      </c>
      <c r="N41" s="37">
        <f t="shared" si="20"/>
        <v>2</v>
      </c>
      <c r="O41" s="37">
        <f t="shared" si="20"/>
        <v>3</v>
      </c>
      <c r="P41" s="37">
        <f t="shared" si="20"/>
        <v>4</v>
      </c>
      <c r="Q41" s="37">
        <f t="shared" si="20"/>
        <v>2</v>
      </c>
      <c r="R41" s="37">
        <f t="shared" si="20"/>
        <v>4</v>
      </c>
      <c r="S41" s="37">
        <f t="shared" si="20"/>
        <v>4</v>
      </c>
      <c r="T41" s="37">
        <f t="shared" si="20"/>
        <v>1</v>
      </c>
      <c r="U41" s="37">
        <f t="shared" si="20"/>
        <v>4</v>
      </c>
      <c r="V41" s="37">
        <f t="shared" si="20"/>
        <v>3</v>
      </c>
      <c r="W41" s="37">
        <f t="shared" si="20"/>
        <v>1</v>
      </c>
      <c r="X41" s="37">
        <f t="shared" si="20"/>
        <v>2</v>
      </c>
      <c r="Y41" s="37">
        <f t="shared" si="20"/>
        <v>4</v>
      </c>
      <c r="Z41" s="37">
        <f t="shared" si="20"/>
        <v>2</v>
      </c>
      <c r="AA41" s="37">
        <f t="shared" si="20"/>
        <v>4</v>
      </c>
      <c r="AB41" s="37">
        <f t="shared" si="20"/>
        <v>0</v>
      </c>
      <c r="AC41" s="37">
        <f t="shared" si="20"/>
        <v>0</v>
      </c>
      <c r="AD41" s="37">
        <f t="shared" si="20"/>
        <v>0</v>
      </c>
      <c r="AE41" s="37">
        <f t="shared" si="20"/>
        <v>1</v>
      </c>
      <c r="AF41" s="37">
        <f t="shared" si="20"/>
        <v>0</v>
      </c>
      <c r="AG41" s="37">
        <f t="shared" si="20"/>
        <v>1</v>
      </c>
      <c r="AH41" s="37">
        <f t="shared" si="20"/>
        <v>2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>
        <f>AVERAGEIF($H$3:$H$22,"CR",J$3:J$22)</f>
        <v>1495</v>
      </c>
      <c r="K42" s="36">
        <f t="shared" ref="K42:AG42" si="21">AVERAGEIF($H$3:$H$22,"CR",K$3:K$22)</f>
        <v>995</v>
      </c>
      <c r="L42" s="36">
        <f t="shared" si="21"/>
        <v>1495</v>
      </c>
      <c r="M42" s="36">
        <f t="shared" si="21"/>
        <v>1495</v>
      </c>
      <c r="N42" s="36">
        <f t="shared" si="21"/>
        <v>995</v>
      </c>
      <c r="O42" s="36" t="e">
        <f t="shared" si="21"/>
        <v>#DIV/0!</v>
      </c>
      <c r="P42" s="36">
        <f t="shared" si="21"/>
        <v>5150</v>
      </c>
      <c r="Q42" s="36">
        <f t="shared" si="21"/>
        <v>4700</v>
      </c>
      <c r="R42" s="36">
        <f t="shared" si="21"/>
        <v>8500</v>
      </c>
      <c r="S42" s="36">
        <f t="shared" si="21"/>
        <v>1800</v>
      </c>
      <c r="T42" s="36">
        <f t="shared" si="21"/>
        <v>4700</v>
      </c>
      <c r="U42" s="36">
        <f t="shared" si="21"/>
        <v>1800</v>
      </c>
      <c r="V42" s="36">
        <f t="shared" si="21"/>
        <v>1600</v>
      </c>
      <c r="W42" s="36">
        <f t="shared" si="21"/>
        <v>800</v>
      </c>
      <c r="X42" s="36">
        <f t="shared" si="21"/>
        <v>1600</v>
      </c>
      <c r="Y42" s="36">
        <f t="shared" si="21"/>
        <v>211.66666666666666</v>
      </c>
      <c r="Z42" s="36" t="e">
        <f t="shared" si="21"/>
        <v>#DIV/0!</v>
      </c>
      <c r="AA42" s="36">
        <f t="shared" si="21"/>
        <v>211.66666666666666</v>
      </c>
      <c r="AB42" s="36"/>
      <c r="AC42" s="36"/>
      <c r="AD42" s="36"/>
      <c r="AE42" s="36">
        <f t="shared" si="21"/>
        <v>395</v>
      </c>
      <c r="AF42" s="36"/>
      <c r="AG42" s="36">
        <f t="shared" si="21"/>
        <v>395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1</v>
      </c>
      <c r="K43" s="37">
        <f t="shared" ref="K43:AH43" si="22">COUNTIFS($H$3:$H$22,"CR",K$3:K$22,"&gt;1")</f>
        <v>1</v>
      </c>
      <c r="L43" s="37">
        <f t="shared" si="22"/>
        <v>1</v>
      </c>
      <c r="M43" s="37">
        <f t="shared" si="22"/>
        <v>1</v>
      </c>
      <c r="N43" s="37">
        <f t="shared" si="22"/>
        <v>1</v>
      </c>
      <c r="O43" s="37">
        <f t="shared" si="22"/>
        <v>0</v>
      </c>
      <c r="P43" s="37">
        <f t="shared" si="22"/>
        <v>2</v>
      </c>
      <c r="Q43" s="37">
        <f t="shared" si="22"/>
        <v>2</v>
      </c>
      <c r="R43" s="37">
        <f t="shared" si="22"/>
        <v>1</v>
      </c>
      <c r="S43" s="37">
        <f t="shared" si="22"/>
        <v>1</v>
      </c>
      <c r="T43" s="37">
        <f t="shared" si="22"/>
        <v>2</v>
      </c>
      <c r="U43" s="37">
        <f t="shared" si="22"/>
        <v>1</v>
      </c>
      <c r="V43" s="37">
        <f t="shared" si="22"/>
        <v>1</v>
      </c>
      <c r="W43" s="37">
        <f t="shared" si="22"/>
        <v>1</v>
      </c>
      <c r="X43" s="37">
        <f t="shared" si="22"/>
        <v>1</v>
      </c>
      <c r="Y43" s="37">
        <f t="shared" si="22"/>
        <v>3</v>
      </c>
      <c r="Z43" s="37">
        <f t="shared" si="22"/>
        <v>0</v>
      </c>
      <c r="AA43" s="37">
        <f t="shared" si="22"/>
        <v>3</v>
      </c>
      <c r="AB43" s="37">
        <f t="shared" si="22"/>
        <v>0</v>
      </c>
      <c r="AC43" s="37">
        <f t="shared" si="22"/>
        <v>0</v>
      </c>
      <c r="AD43" s="37">
        <f t="shared" si="22"/>
        <v>0</v>
      </c>
      <c r="AE43" s="37">
        <f t="shared" si="22"/>
        <v>1</v>
      </c>
      <c r="AF43" s="37">
        <f t="shared" si="22"/>
        <v>0</v>
      </c>
      <c r="AG43" s="37">
        <f t="shared" si="22"/>
        <v>1</v>
      </c>
      <c r="AH43" s="37">
        <f t="shared" si="22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782.5</v>
      </c>
      <c r="K44" s="36">
        <f t="shared" ref="K44:AG44" si="23">AVERAGEIF($H$3:$H$22,"HY",K$3:K$22)</f>
        <v>692.5</v>
      </c>
      <c r="L44" s="36">
        <f t="shared" si="23"/>
        <v>581.125</v>
      </c>
      <c r="M44" s="36">
        <f t="shared" si="23"/>
        <v>782.5</v>
      </c>
      <c r="N44" s="36">
        <f t="shared" si="23"/>
        <v>692.5</v>
      </c>
      <c r="O44" s="36">
        <f t="shared" si="23"/>
        <v>581.125</v>
      </c>
      <c r="P44" s="36">
        <f t="shared" si="23"/>
        <v>2695</v>
      </c>
      <c r="Q44" s="36">
        <f t="shared" si="23"/>
        <v>2095</v>
      </c>
      <c r="R44" s="36">
        <f t="shared" si="23"/>
        <v>1352.5</v>
      </c>
      <c r="S44" s="36">
        <f t="shared" si="23"/>
        <v>2695</v>
      </c>
      <c r="T44" s="36">
        <f t="shared" si="23"/>
        <v>2540</v>
      </c>
      <c r="U44" s="36">
        <f t="shared" si="23"/>
        <v>1352.5</v>
      </c>
      <c r="V44" s="36">
        <f t="shared" si="23"/>
        <v>2560</v>
      </c>
      <c r="W44" s="36">
        <f t="shared" si="23"/>
        <v>2560</v>
      </c>
      <c r="X44" s="36">
        <f t="shared" si="23"/>
        <v>2560</v>
      </c>
      <c r="Y44" s="36">
        <f t="shared" si="23"/>
        <v>137.5</v>
      </c>
      <c r="Z44" s="36">
        <f t="shared" si="23"/>
        <v>137.5</v>
      </c>
      <c r="AA44" s="36">
        <f t="shared" si="23"/>
        <v>137.5</v>
      </c>
      <c r="AB44" s="36"/>
      <c r="AC44" s="36"/>
      <c r="AD44" s="36"/>
      <c r="AE44" s="36">
        <f t="shared" si="23"/>
        <v>8500</v>
      </c>
      <c r="AF44" s="36">
        <f t="shared" si="23"/>
        <v>8500</v>
      </c>
      <c r="AG44" s="36">
        <f t="shared" si="23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H45" si="24">COUNTIFS($H$3:$H$22,"HY",K$3:K$22,"&gt;1")</f>
        <v>2</v>
      </c>
      <c r="L45" s="37">
        <f t="shared" si="24"/>
        <v>2</v>
      </c>
      <c r="M45" s="37">
        <f t="shared" si="24"/>
        <v>2</v>
      </c>
      <c r="N45" s="37">
        <f t="shared" si="24"/>
        <v>2</v>
      </c>
      <c r="O45" s="37">
        <f t="shared" si="24"/>
        <v>2</v>
      </c>
      <c r="P45" s="37">
        <f t="shared" si="24"/>
        <v>2</v>
      </c>
      <c r="Q45" s="37">
        <f t="shared" si="24"/>
        <v>2</v>
      </c>
      <c r="R45" s="37">
        <f t="shared" si="24"/>
        <v>2</v>
      </c>
      <c r="S45" s="37">
        <f t="shared" si="24"/>
        <v>2</v>
      </c>
      <c r="T45" s="37">
        <f t="shared" si="24"/>
        <v>2</v>
      </c>
      <c r="U45" s="37">
        <f t="shared" si="24"/>
        <v>2</v>
      </c>
      <c r="V45" s="37">
        <f t="shared" si="24"/>
        <v>1</v>
      </c>
      <c r="W45" s="37">
        <f t="shared" si="24"/>
        <v>1</v>
      </c>
      <c r="X45" s="37">
        <f t="shared" si="24"/>
        <v>1</v>
      </c>
      <c r="Y45" s="37">
        <f t="shared" si="24"/>
        <v>2</v>
      </c>
      <c r="Z45" s="37">
        <f t="shared" si="24"/>
        <v>2</v>
      </c>
      <c r="AA45" s="37">
        <f t="shared" si="24"/>
        <v>2</v>
      </c>
      <c r="AB45" s="37">
        <f t="shared" si="24"/>
        <v>0</v>
      </c>
      <c r="AC45" s="37">
        <f t="shared" si="24"/>
        <v>0</v>
      </c>
      <c r="AD45" s="37">
        <f t="shared" si="24"/>
        <v>0</v>
      </c>
      <c r="AE45" s="37">
        <f t="shared" si="24"/>
        <v>1</v>
      </c>
      <c r="AF45" s="37">
        <f t="shared" si="24"/>
        <v>1</v>
      </c>
      <c r="AG45" s="37">
        <f t="shared" si="24"/>
        <v>1</v>
      </c>
      <c r="AH45" s="37">
        <f t="shared" si="24"/>
        <v>0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809.375</v>
      </c>
      <c r="K47" s="36">
        <f t="shared" ref="K47:AH47" si="25">AVERAGEIF($F$3:$F$22,"SW",K$3:K$22)</f>
        <v>606.72199999999998</v>
      </c>
      <c r="L47" s="36">
        <f t="shared" si="25"/>
        <v>680.28125</v>
      </c>
      <c r="M47" s="36">
        <f t="shared" si="25"/>
        <v>990.625</v>
      </c>
      <c r="N47" s="36">
        <f t="shared" si="25"/>
        <v>719.52200000000005</v>
      </c>
      <c r="O47" s="36">
        <f t="shared" si="25"/>
        <v>840.90625</v>
      </c>
      <c r="P47" s="36">
        <f t="shared" si="25"/>
        <v>4720</v>
      </c>
      <c r="Q47" s="36">
        <f t="shared" si="25"/>
        <v>3768.9660000000003</v>
      </c>
      <c r="R47" s="36">
        <f t="shared" si="25"/>
        <v>3325.7142857142858</v>
      </c>
      <c r="S47" s="36">
        <f t="shared" si="25"/>
        <v>6247.1428571428569</v>
      </c>
      <c r="T47" s="36">
        <f t="shared" si="25"/>
        <v>5789.4575000000004</v>
      </c>
      <c r="U47" s="36">
        <f t="shared" si="25"/>
        <v>3600</v>
      </c>
      <c r="V47" s="36">
        <f t="shared" si="25"/>
        <v>1975</v>
      </c>
      <c r="W47" s="36">
        <f t="shared" si="25"/>
        <v>1870.865</v>
      </c>
      <c r="X47" s="36">
        <f t="shared" si="25"/>
        <v>1760</v>
      </c>
      <c r="Y47" s="36">
        <f t="shared" si="25"/>
        <v>348.33333333333331</v>
      </c>
      <c r="Z47" s="36">
        <f t="shared" si="25"/>
        <v>450</v>
      </c>
      <c r="AA47" s="36">
        <f t="shared" si="25"/>
        <v>293.88888888888891</v>
      </c>
      <c r="AB47" s="36">
        <f t="shared" si="25"/>
        <v>110</v>
      </c>
      <c r="AC47" s="36">
        <f t="shared" si="25"/>
        <v>96</v>
      </c>
      <c r="AD47" s="36">
        <f t="shared" si="25"/>
        <v>84</v>
      </c>
      <c r="AE47" s="36">
        <f t="shared" si="25"/>
        <v>3200</v>
      </c>
      <c r="AF47" s="36"/>
      <c r="AG47" s="36">
        <f t="shared" si="25"/>
        <v>2240</v>
      </c>
      <c r="AH47" s="36">
        <f t="shared" si="25"/>
        <v>1353.3333333333333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8</v>
      </c>
      <c r="K48" s="37">
        <f t="shared" ref="K48:AH48" si="26">COUNTIFS($F$3:$F$22,"SW",K$3:K$22,"&gt;1")</f>
        <v>5</v>
      </c>
      <c r="L48" s="37">
        <f t="shared" si="26"/>
        <v>8</v>
      </c>
      <c r="M48" s="37">
        <f t="shared" si="26"/>
        <v>8</v>
      </c>
      <c r="N48" s="37">
        <f t="shared" si="26"/>
        <v>5</v>
      </c>
      <c r="O48" s="37">
        <f t="shared" si="26"/>
        <v>8</v>
      </c>
      <c r="P48" s="37">
        <f t="shared" si="26"/>
        <v>7</v>
      </c>
      <c r="Q48" s="37">
        <f t="shared" si="26"/>
        <v>5</v>
      </c>
      <c r="R48" s="37">
        <f t="shared" si="26"/>
        <v>7</v>
      </c>
      <c r="S48" s="37">
        <f t="shared" si="26"/>
        <v>7</v>
      </c>
      <c r="T48" s="37">
        <f t="shared" si="26"/>
        <v>4</v>
      </c>
      <c r="U48" s="37">
        <f t="shared" si="26"/>
        <v>7</v>
      </c>
      <c r="V48" s="37">
        <f t="shared" si="26"/>
        <v>4</v>
      </c>
      <c r="W48" s="37">
        <f t="shared" si="26"/>
        <v>2</v>
      </c>
      <c r="X48" s="37">
        <f t="shared" si="26"/>
        <v>2</v>
      </c>
      <c r="Y48" s="37">
        <f t="shared" si="26"/>
        <v>9</v>
      </c>
      <c r="Z48" s="37">
        <f t="shared" si="26"/>
        <v>5</v>
      </c>
      <c r="AA48" s="37">
        <f t="shared" si="26"/>
        <v>9</v>
      </c>
      <c r="AB48" s="37">
        <f t="shared" si="26"/>
        <v>2</v>
      </c>
      <c r="AC48" s="37">
        <f t="shared" si="26"/>
        <v>1</v>
      </c>
      <c r="AD48" s="37">
        <f t="shared" si="26"/>
        <v>1</v>
      </c>
      <c r="AE48" s="37">
        <f t="shared" si="26"/>
        <v>1</v>
      </c>
      <c r="AF48" s="37">
        <f t="shared" si="26"/>
        <v>0</v>
      </c>
      <c r="AG48" s="37">
        <f t="shared" si="26"/>
        <v>1</v>
      </c>
      <c r="AH48" s="37">
        <f t="shared" si="26"/>
        <v>3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826</v>
      </c>
      <c r="K49" s="36">
        <f t="shared" ref="K49:AH49" si="27">AVERAGEIF($G$3:$G$22,"SaaS",K$3:K$22)</f>
        <v>694.82624999999996</v>
      </c>
      <c r="L49" s="36">
        <f t="shared" si="27"/>
        <v>698.72500000000002</v>
      </c>
      <c r="M49" s="36">
        <f t="shared" si="27"/>
        <v>971</v>
      </c>
      <c r="N49" s="36">
        <f t="shared" si="27"/>
        <v>765.32624999999996</v>
      </c>
      <c r="O49" s="36">
        <f t="shared" si="27"/>
        <v>753.02777777777783</v>
      </c>
      <c r="P49" s="36">
        <f t="shared" si="27"/>
        <v>4517.6923076923076</v>
      </c>
      <c r="Q49" s="36">
        <f t="shared" si="27"/>
        <v>3843.4830000000002</v>
      </c>
      <c r="R49" s="36">
        <f t="shared" si="27"/>
        <v>3697.5</v>
      </c>
      <c r="S49" s="36">
        <f t="shared" si="27"/>
        <v>5076.666666666667</v>
      </c>
      <c r="T49" s="36">
        <f t="shared" si="27"/>
        <v>4848.6477777777782</v>
      </c>
      <c r="U49" s="36">
        <f t="shared" si="27"/>
        <v>3532.5</v>
      </c>
      <c r="V49" s="36">
        <f t="shared" si="27"/>
        <v>1851.25</v>
      </c>
      <c r="W49" s="36">
        <f t="shared" si="27"/>
        <v>1820.346</v>
      </c>
      <c r="X49" s="36">
        <f t="shared" si="27"/>
        <v>1713.3333333333333</v>
      </c>
      <c r="Y49" s="36">
        <f t="shared" si="27"/>
        <v>337.91666666666669</v>
      </c>
      <c r="Z49" s="36">
        <f t="shared" si="27"/>
        <v>371.42857142857144</v>
      </c>
      <c r="AA49" s="36">
        <f t="shared" si="27"/>
        <v>292</v>
      </c>
      <c r="AB49" s="36">
        <f t="shared" si="27"/>
        <v>110</v>
      </c>
      <c r="AC49" s="36">
        <f t="shared" si="27"/>
        <v>96</v>
      </c>
      <c r="AD49" s="36">
        <f t="shared" si="27"/>
        <v>84</v>
      </c>
      <c r="AE49" s="36">
        <f t="shared" si="27"/>
        <v>3319</v>
      </c>
      <c r="AF49" s="36">
        <f t="shared" si="27"/>
        <v>4333.333333333333</v>
      </c>
      <c r="AG49" s="36">
        <f t="shared" si="27"/>
        <v>2977</v>
      </c>
      <c r="AH49" s="36">
        <f t="shared" si="27"/>
        <v>1312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10</v>
      </c>
      <c r="K50" s="37">
        <f t="shared" ref="K50:AH50" si="28">COUNTIFS($G$3:$G$22,"SaaS",K$3:K$22,"&gt;1")</f>
        <v>8</v>
      </c>
      <c r="L50" s="37">
        <f t="shared" si="28"/>
        <v>10</v>
      </c>
      <c r="M50" s="37">
        <f t="shared" si="28"/>
        <v>10</v>
      </c>
      <c r="N50" s="37">
        <f t="shared" si="28"/>
        <v>8</v>
      </c>
      <c r="O50" s="37">
        <f t="shared" si="28"/>
        <v>9</v>
      </c>
      <c r="P50" s="37">
        <f t="shared" si="28"/>
        <v>13</v>
      </c>
      <c r="Q50" s="37">
        <f t="shared" si="28"/>
        <v>10</v>
      </c>
      <c r="R50" s="37">
        <f t="shared" si="28"/>
        <v>12</v>
      </c>
      <c r="S50" s="37">
        <f t="shared" si="28"/>
        <v>12</v>
      </c>
      <c r="T50" s="37">
        <f t="shared" si="28"/>
        <v>9</v>
      </c>
      <c r="U50" s="37">
        <f t="shared" si="28"/>
        <v>12</v>
      </c>
      <c r="V50" s="37">
        <f t="shared" si="28"/>
        <v>8</v>
      </c>
      <c r="W50" s="37">
        <f t="shared" si="28"/>
        <v>5</v>
      </c>
      <c r="X50" s="37">
        <f t="shared" si="28"/>
        <v>6</v>
      </c>
      <c r="Y50" s="37">
        <f t="shared" si="28"/>
        <v>12</v>
      </c>
      <c r="Z50" s="37">
        <f t="shared" si="28"/>
        <v>7</v>
      </c>
      <c r="AA50" s="37">
        <f t="shared" si="28"/>
        <v>12</v>
      </c>
      <c r="AB50" s="37">
        <f t="shared" si="28"/>
        <v>2</v>
      </c>
      <c r="AC50" s="37">
        <f t="shared" si="28"/>
        <v>1</v>
      </c>
      <c r="AD50" s="37">
        <f t="shared" si="28"/>
        <v>1</v>
      </c>
      <c r="AE50" s="37">
        <f t="shared" si="28"/>
        <v>5</v>
      </c>
      <c r="AF50" s="37">
        <f t="shared" si="28"/>
        <v>3</v>
      </c>
      <c r="AG50" s="37">
        <f t="shared" si="28"/>
        <v>5</v>
      </c>
      <c r="AH50" s="37">
        <f t="shared" si="28"/>
        <v>5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9">COUNTIFS($E$3:$E$22,"HW",K$3:K$22,"&gt;1")</f>
        <v>0</v>
      </c>
      <c r="L52" s="37">
        <f t="shared" si="29"/>
        <v>0</v>
      </c>
      <c r="M52" s="37">
        <f t="shared" si="29"/>
        <v>0</v>
      </c>
      <c r="N52" s="37">
        <f t="shared" si="29"/>
        <v>0</v>
      </c>
      <c r="O52" s="37">
        <f t="shared" si="29"/>
        <v>0</v>
      </c>
      <c r="P52" s="37">
        <f t="shared" si="29"/>
        <v>0</v>
      </c>
      <c r="Q52" s="37">
        <f t="shared" si="29"/>
        <v>0</v>
      </c>
      <c r="R52" s="37">
        <f t="shared" si="29"/>
        <v>0</v>
      </c>
      <c r="S52" s="37">
        <f t="shared" si="29"/>
        <v>0</v>
      </c>
      <c r="T52" s="37">
        <f t="shared" si="29"/>
        <v>0</v>
      </c>
      <c r="U52" s="37">
        <f t="shared" si="29"/>
        <v>0</v>
      </c>
      <c r="V52" s="37">
        <f t="shared" si="29"/>
        <v>0</v>
      </c>
      <c r="W52" s="37">
        <f t="shared" si="29"/>
        <v>0</v>
      </c>
      <c r="X52" s="37">
        <f t="shared" si="29"/>
        <v>0</v>
      </c>
      <c r="Y52" s="37">
        <f t="shared" si="29"/>
        <v>0</v>
      </c>
      <c r="Z52" s="37">
        <f t="shared" si="29"/>
        <v>0</v>
      </c>
      <c r="AA52" s="37">
        <f t="shared" si="29"/>
        <v>0</v>
      </c>
      <c r="AB52" s="37">
        <f t="shared" si="29"/>
        <v>0</v>
      </c>
      <c r="AC52" s="37">
        <f t="shared" si="29"/>
        <v>0</v>
      </c>
      <c r="AD52" s="37">
        <f t="shared" si="29"/>
        <v>0</v>
      </c>
      <c r="AE52" s="37">
        <f t="shared" si="29"/>
        <v>0</v>
      </c>
      <c r="AF52" s="37">
        <f t="shared" si="29"/>
        <v>0</v>
      </c>
      <c r="AG52" s="37">
        <f t="shared" si="29"/>
        <v>0</v>
      </c>
      <c r="AH52" s="37">
        <f t="shared" si="29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997.5</v>
      </c>
      <c r="K54" s="36">
        <f t="shared" ref="K54:AH54" si="30">AVERAGEIF($D$3:$D$22,"S",K$3:K$22)</f>
        <v>761.25</v>
      </c>
      <c r="L54" s="36">
        <f t="shared" si="30"/>
        <v>997.5</v>
      </c>
      <c r="M54" s="36">
        <f t="shared" si="30"/>
        <v>1130.8333333333333</v>
      </c>
      <c r="N54" s="36">
        <f t="shared" si="30"/>
        <v>761.25</v>
      </c>
      <c r="O54" s="36">
        <f t="shared" si="30"/>
        <v>1058</v>
      </c>
      <c r="P54" s="36">
        <f t="shared" si="30"/>
        <v>3955</v>
      </c>
      <c r="Q54" s="36">
        <f t="shared" si="30"/>
        <v>3331.6666666666665</v>
      </c>
      <c r="R54" s="36">
        <f t="shared" si="30"/>
        <v>3798.5714285714284</v>
      </c>
      <c r="S54" s="36">
        <f t="shared" si="30"/>
        <v>3912.8571428571427</v>
      </c>
      <c r="T54" s="36">
        <f t="shared" si="30"/>
        <v>4036</v>
      </c>
      <c r="U54" s="36">
        <f t="shared" si="30"/>
        <v>2984.2857142857142</v>
      </c>
      <c r="V54" s="36">
        <f t="shared" si="30"/>
        <v>1822</v>
      </c>
      <c r="W54" s="36">
        <f t="shared" si="30"/>
        <v>1920</v>
      </c>
      <c r="X54" s="36">
        <f t="shared" si="30"/>
        <v>1790</v>
      </c>
      <c r="Y54" s="36">
        <f t="shared" si="30"/>
        <v>303.33333333333331</v>
      </c>
      <c r="Z54" s="36">
        <f t="shared" si="30"/>
        <v>237.5</v>
      </c>
      <c r="AA54" s="36">
        <f t="shared" si="30"/>
        <v>271.5</v>
      </c>
      <c r="AB54" s="36">
        <f t="shared" si="30"/>
        <v>100</v>
      </c>
      <c r="AC54" s="36"/>
      <c r="AD54" s="36"/>
      <c r="AE54" s="36">
        <f t="shared" si="30"/>
        <v>3631.6666666666665</v>
      </c>
      <c r="AF54" s="36">
        <f t="shared" si="30"/>
        <v>5250</v>
      </c>
      <c r="AG54" s="36">
        <f t="shared" si="30"/>
        <v>3631.6666666666665</v>
      </c>
      <c r="AH54" s="36">
        <f t="shared" si="30"/>
        <v>1320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6</v>
      </c>
      <c r="K55" s="37">
        <f t="shared" ref="K55:AH55" si="31">COUNTIFS($D$3:$D$22,"S",K$3:K$22,"&gt;1")</f>
        <v>4</v>
      </c>
      <c r="L55" s="37">
        <f t="shared" si="31"/>
        <v>6</v>
      </c>
      <c r="M55" s="37">
        <f t="shared" si="31"/>
        <v>6</v>
      </c>
      <c r="N55" s="37">
        <f t="shared" si="31"/>
        <v>4</v>
      </c>
      <c r="O55" s="37">
        <f t="shared" si="31"/>
        <v>5</v>
      </c>
      <c r="P55" s="37">
        <f t="shared" si="31"/>
        <v>8</v>
      </c>
      <c r="Q55" s="37">
        <f t="shared" si="31"/>
        <v>6</v>
      </c>
      <c r="R55" s="37">
        <f t="shared" si="31"/>
        <v>7</v>
      </c>
      <c r="S55" s="37">
        <f t="shared" si="31"/>
        <v>7</v>
      </c>
      <c r="T55" s="37">
        <f t="shared" si="31"/>
        <v>5</v>
      </c>
      <c r="U55" s="37">
        <f t="shared" si="31"/>
        <v>7</v>
      </c>
      <c r="V55" s="37">
        <f t="shared" si="31"/>
        <v>5</v>
      </c>
      <c r="W55" s="37">
        <f t="shared" si="31"/>
        <v>3</v>
      </c>
      <c r="X55" s="37">
        <f t="shared" si="31"/>
        <v>4</v>
      </c>
      <c r="Y55" s="37">
        <f t="shared" si="31"/>
        <v>6</v>
      </c>
      <c r="Z55" s="37">
        <f t="shared" si="31"/>
        <v>2</v>
      </c>
      <c r="AA55" s="37">
        <f t="shared" si="31"/>
        <v>6</v>
      </c>
      <c r="AB55" s="37">
        <f t="shared" si="31"/>
        <v>1</v>
      </c>
      <c r="AC55" s="37">
        <f t="shared" si="31"/>
        <v>0</v>
      </c>
      <c r="AD55" s="37">
        <f t="shared" si="31"/>
        <v>0</v>
      </c>
      <c r="AE55" s="37">
        <f t="shared" si="31"/>
        <v>3</v>
      </c>
      <c r="AF55" s="37">
        <f t="shared" si="31"/>
        <v>2</v>
      </c>
      <c r="AG55" s="37">
        <f t="shared" si="31"/>
        <v>3</v>
      </c>
      <c r="AH55" s="37">
        <f t="shared" si="31"/>
        <v>3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718.75</v>
      </c>
      <c r="K56" s="36">
        <f t="shared" ref="K56:AH56" si="32">AVERAGEIF($D$3:$D$22,"m",K$3:K$22)</f>
        <v>566.33333333333337</v>
      </c>
      <c r="L56" s="36">
        <f t="shared" si="32"/>
        <v>460.5625</v>
      </c>
      <c r="M56" s="36">
        <f t="shared" si="32"/>
        <v>881.25</v>
      </c>
      <c r="N56" s="36">
        <f t="shared" si="32"/>
        <v>754.33333333333337</v>
      </c>
      <c r="O56" s="36">
        <f t="shared" si="32"/>
        <v>581.8125</v>
      </c>
      <c r="P56" s="36">
        <f t="shared" si="32"/>
        <v>5172.5</v>
      </c>
      <c r="Q56" s="36">
        <f t="shared" si="32"/>
        <v>4704.333333333333</v>
      </c>
      <c r="R56" s="36">
        <f t="shared" si="32"/>
        <v>3325</v>
      </c>
      <c r="S56" s="36">
        <f t="shared" si="32"/>
        <v>6782.5</v>
      </c>
      <c r="T56" s="36">
        <f t="shared" si="32"/>
        <v>6375.333333333333</v>
      </c>
      <c r="U56" s="36">
        <f t="shared" si="32"/>
        <v>3775</v>
      </c>
      <c r="V56" s="36">
        <f t="shared" si="32"/>
        <v>2050</v>
      </c>
      <c r="W56" s="36">
        <f t="shared" si="32"/>
        <v>2000</v>
      </c>
      <c r="X56" s="36">
        <f t="shared" si="32"/>
        <v>2000</v>
      </c>
      <c r="Y56" s="36">
        <f t="shared" si="32"/>
        <v>207</v>
      </c>
      <c r="Z56" s="36">
        <f t="shared" si="32"/>
        <v>231.25</v>
      </c>
      <c r="AA56" s="36">
        <f t="shared" si="32"/>
        <v>207</v>
      </c>
      <c r="AB56" s="36"/>
      <c r="AC56" s="36"/>
      <c r="AD56" s="36"/>
      <c r="AE56" s="36">
        <f t="shared" si="32"/>
        <v>2850</v>
      </c>
      <c r="AF56" s="36">
        <f t="shared" si="32"/>
        <v>2500</v>
      </c>
      <c r="AG56" s="36">
        <f t="shared" si="32"/>
        <v>1995</v>
      </c>
      <c r="AH56" s="36">
        <f t="shared" si="32"/>
        <v>1500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4</v>
      </c>
      <c r="K57" s="37">
        <f t="shared" ref="K57:AH57" si="33">COUNTIFS($D$3:$D$22,"m",K$3:K$22,"&gt;1")</f>
        <v>3</v>
      </c>
      <c r="L57" s="37">
        <f t="shared" si="33"/>
        <v>4</v>
      </c>
      <c r="M57" s="37">
        <f t="shared" si="33"/>
        <v>4</v>
      </c>
      <c r="N57" s="37">
        <f t="shared" si="33"/>
        <v>3</v>
      </c>
      <c r="O57" s="37">
        <f t="shared" si="33"/>
        <v>4</v>
      </c>
      <c r="P57" s="37">
        <f t="shared" si="33"/>
        <v>4</v>
      </c>
      <c r="Q57" s="37">
        <f t="shared" si="33"/>
        <v>3</v>
      </c>
      <c r="R57" s="37">
        <f t="shared" si="33"/>
        <v>4</v>
      </c>
      <c r="S57" s="37">
        <f t="shared" si="33"/>
        <v>4</v>
      </c>
      <c r="T57" s="37">
        <f t="shared" si="33"/>
        <v>3</v>
      </c>
      <c r="U57" s="37">
        <f t="shared" si="33"/>
        <v>4</v>
      </c>
      <c r="V57" s="37">
        <f t="shared" si="33"/>
        <v>2</v>
      </c>
      <c r="W57" s="37">
        <f t="shared" si="33"/>
        <v>1</v>
      </c>
      <c r="X57" s="37">
        <f t="shared" si="33"/>
        <v>1</v>
      </c>
      <c r="Y57" s="37">
        <f t="shared" si="33"/>
        <v>5</v>
      </c>
      <c r="Z57" s="37">
        <f t="shared" si="33"/>
        <v>4</v>
      </c>
      <c r="AA57" s="37">
        <f t="shared" si="33"/>
        <v>5</v>
      </c>
      <c r="AB57" s="37">
        <f t="shared" si="33"/>
        <v>0</v>
      </c>
      <c r="AC57" s="37">
        <f t="shared" si="33"/>
        <v>0</v>
      </c>
      <c r="AD57" s="37">
        <f t="shared" si="33"/>
        <v>0</v>
      </c>
      <c r="AE57" s="37">
        <f t="shared" si="33"/>
        <v>2</v>
      </c>
      <c r="AF57" s="37">
        <f t="shared" si="33"/>
        <v>1</v>
      </c>
      <c r="AG57" s="37">
        <f t="shared" si="33"/>
        <v>2</v>
      </c>
      <c r="AH57" s="37">
        <f t="shared" si="33"/>
        <v>1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800</v>
      </c>
      <c r="K58" s="36">
        <f t="shared" ref="K58:AH58" si="34">AVERAGEIF($D$3:$D$22,"l",K$3:K$22)</f>
        <v>814.61</v>
      </c>
      <c r="L58" s="36">
        <f t="shared" si="34"/>
        <v>560</v>
      </c>
      <c r="M58" s="36">
        <f t="shared" si="34"/>
        <v>800</v>
      </c>
      <c r="N58" s="36">
        <f t="shared" si="34"/>
        <v>814.61</v>
      </c>
      <c r="O58" s="36">
        <f t="shared" si="34"/>
        <v>560</v>
      </c>
      <c r="P58" s="36">
        <f t="shared" si="34"/>
        <v>6400</v>
      </c>
      <c r="Q58" s="36">
        <f t="shared" si="34"/>
        <v>4331.83</v>
      </c>
      <c r="R58" s="36">
        <f t="shared" si="34"/>
        <v>4480</v>
      </c>
      <c r="S58" s="36">
        <f t="shared" si="34"/>
        <v>6400</v>
      </c>
      <c r="T58" s="36">
        <f t="shared" si="34"/>
        <v>4331.83</v>
      </c>
      <c r="U58" s="36">
        <f t="shared" si="34"/>
        <v>6400</v>
      </c>
      <c r="V58" s="36">
        <f t="shared" si="34"/>
        <v>1600</v>
      </c>
      <c r="W58" s="36">
        <f t="shared" si="34"/>
        <v>1341.73</v>
      </c>
      <c r="X58" s="36">
        <f t="shared" si="34"/>
        <v>1120</v>
      </c>
      <c r="Y58" s="36">
        <f t="shared" si="34"/>
        <v>665</v>
      </c>
      <c r="Z58" s="36">
        <f t="shared" si="34"/>
        <v>1200</v>
      </c>
      <c r="AA58" s="36">
        <f t="shared" si="34"/>
        <v>485</v>
      </c>
      <c r="AB58" s="36">
        <f t="shared" si="34"/>
        <v>120</v>
      </c>
      <c r="AC58" s="36">
        <f t="shared" si="34"/>
        <v>96</v>
      </c>
      <c r="AD58" s="36">
        <f t="shared" si="34"/>
        <v>84</v>
      </c>
      <c r="AE58" s="36"/>
      <c r="AF58" s="36"/>
      <c r="AG58" s="36"/>
      <c r="AH58" s="36">
        <f t="shared" si="34"/>
        <v>1100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35">COUNTIFS($D$3:$D$22,"l",K$3:K$22,"&gt;1")</f>
        <v>1</v>
      </c>
      <c r="L59" s="37">
        <f t="shared" si="35"/>
        <v>1</v>
      </c>
      <c r="M59" s="37">
        <f t="shared" si="35"/>
        <v>1</v>
      </c>
      <c r="N59" s="37">
        <f t="shared" si="35"/>
        <v>1</v>
      </c>
      <c r="O59" s="37">
        <f t="shared" si="35"/>
        <v>1</v>
      </c>
      <c r="P59" s="37">
        <f t="shared" si="35"/>
        <v>1</v>
      </c>
      <c r="Q59" s="37">
        <f t="shared" si="35"/>
        <v>1</v>
      </c>
      <c r="R59" s="37">
        <f t="shared" si="35"/>
        <v>1</v>
      </c>
      <c r="S59" s="37">
        <f t="shared" si="35"/>
        <v>1</v>
      </c>
      <c r="T59" s="37">
        <f t="shared" si="35"/>
        <v>1</v>
      </c>
      <c r="U59" s="37">
        <f t="shared" si="35"/>
        <v>1</v>
      </c>
      <c r="V59" s="37">
        <f t="shared" si="35"/>
        <v>1</v>
      </c>
      <c r="W59" s="37">
        <f t="shared" si="35"/>
        <v>1</v>
      </c>
      <c r="X59" s="37">
        <f t="shared" si="35"/>
        <v>1</v>
      </c>
      <c r="Y59" s="37">
        <f t="shared" si="35"/>
        <v>2</v>
      </c>
      <c r="Z59" s="37">
        <f t="shared" si="35"/>
        <v>1</v>
      </c>
      <c r="AA59" s="37">
        <f t="shared" si="35"/>
        <v>2</v>
      </c>
      <c r="AB59" s="37">
        <f t="shared" si="35"/>
        <v>1</v>
      </c>
      <c r="AC59" s="37">
        <f t="shared" si="35"/>
        <v>1</v>
      </c>
      <c r="AD59" s="37">
        <f t="shared" si="35"/>
        <v>1</v>
      </c>
      <c r="AE59" s="37">
        <f t="shared" si="35"/>
        <v>0</v>
      </c>
      <c r="AF59" s="37">
        <f t="shared" si="35"/>
        <v>0</v>
      </c>
      <c r="AG59" s="37">
        <f t="shared" si="35"/>
        <v>0</v>
      </c>
      <c r="AH59" s="37">
        <f t="shared" si="35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9"/>
  <sheetViews>
    <sheetView zoomScale="70" zoomScaleNormal="70" workbookViewId="0">
      <pane xSplit="3" ySplit="2" topLeftCell="S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5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5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  <c r="AS2" s="89"/>
    </row>
    <row r="3" spans="1:45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90"/>
      <c r="K3" s="90"/>
      <c r="L3" s="92"/>
      <c r="M3" s="91"/>
      <c r="N3" s="91"/>
      <c r="O3" s="92"/>
      <c r="P3" s="90"/>
      <c r="Q3" s="90"/>
      <c r="R3" s="92"/>
      <c r="S3" s="91"/>
      <c r="T3" s="91"/>
      <c r="U3" s="92"/>
      <c r="V3" s="90"/>
      <c r="W3" s="90"/>
      <c r="X3" s="92"/>
      <c r="Y3" s="93">
        <v>80</v>
      </c>
      <c r="Z3" s="93"/>
      <c r="AA3" s="94">
        <v>80</v>
      </c>
      <c r="AB3" s="90"/>
      <c r="AC3" s="90"/>
      <c r="AD3" s="92"/>
      <c r="AE3" s="90"/>
      <c r="AF3" s="90"/>
      <c r="AG3" s="92"/>
      <c r="AH3" s="92"/>
      <c r="AI3" s="95"/>
      <c r="AJ3" s="95"/>
      <c r="AK3" s="96"/>
      <c r="AL3" s="95"/>
      <c r="AM3" s="95"/>
      <c r="AN3" s="96"/>
      <c r="AO3" s="95"/>
      <c r="AP3" s="95"/>
      <c r="AQ3" s="96"/>
    </row>
    <row r="4" spans="1:45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90"/>
      <c r="K4" s="90"/>
      <c r="L4" s="92"/>
      <c r="M4" s="91"/>
      <c r="N4" s="91"/>
      <c r="O4" s="92"/>
      <c r="P4" s="90"/>
      <c r="Q4" s="90"/>
      <c r="R4" s="92"/>
      <c r="S4" s="91"/>
      <c r="T4" s="91"/>
      <c r="U4" s="92"/>
      <c r="V4" s="90"/>
      <c r="W4" s="90"/>
      <c r="X4" s="92"/>
      <c r="Y4" s="90"/>
      <c r="Z4" s="90"/>
      <c r="AA4" s="92"/>
      <c r="AB4" s="90"/>
      <c r="AC4" s="90"/>
      <c r="AD4" s="92"/>
      <c r="AE4" s="90"/>
      <c r="AF4" s="90"/>
      <c r="AG4" s="92"/>
      <c r="AH4" s="92"/>
      <c r="AI4" s="95"/>
      <c r="AJ4" s="95"/>
      <c r="AK4" s="96"/>
      <c r="AL4" s="95"/>
      <c r="AM4" s="95"/>
      <c r="AN4" s="96"/>
      <c r="AO4" s="95"/>
      <c r="AP4" s="95"/>
      <c r="AQ4" s="96"/>
    </row>
    <row r="5" spans="1:45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93">
        <v>890</v>
      </c>
      <c r="K5" s="93">
        <v>890</v>
      </c>
      <c r="L5" s="94">
        <f>J5*(1+$M$7)</f>
        <v>890</v>
      </c>
      <c r="M5" s="97">
        <v>890</v>
      </c>
      <c r="N5" s="97">
        <v>890</v>
      </c>
      <c r="O5" s="94">
        <v>890</v>
      </c>
      <c r="P5" s="93">
        <v>890</v>
      </c>
      <c r="Q5" s="93">
        <v>890</v>
      </c>
      <c r="R5" s="94">
        <f>P5*(1+$M$7)</f>
        <v>890</v>
      </c>
      <c r="S5" s="97">
        <v>890</v>
      </c>
      <c r="T5" s="97">
        <f t="shared" ref="T5" si="0">Q5*(1+$B$7)</f>
        <v>1780</v>
      </c>
      <c r="U5" s="94">
        <v>890</v>
      </c>
      <c r="V5" s="93">
        <v>2560</v>
      </c>
      <c r="W5" s="95">
        <v>2560</v>
      </c>
      <c r="X5" s="94">
        <f>V5*(1+$M$7)</f>
        <v>2560</v>
      </c>
      <c r="Y5" s="93">
        <v>100</v>
      </c>
      <c r="Z5" s="93">
        <v>100</v>
      </c>
      <c r="AA5" s="94">
        <v>100</v>
      </c>
      <c r="AB5" s="98"/>
      <c r="AC5" s="98"/>
      <c r="AD5" s="94"/>
      <c r="AE5" s="93">
        <v>8500</v>
      </c>
      <c r="AF5" s="93">
        <v>8500</v>
      </c>
      <c r="AG5" s="94">
        <f>AE5*(1+$M$7)</f>
        <v>8500</v>
      </c>
      <c r="AH5" s="92"/>
      <c r="AI5" s="95"/>
      <c r="AJ5" s="95"/>
      <c r="AK5" s="96"/>
      <c r="AL5" s="95"/>
      <c r="AM5" s="95"/>
      <c r="AN5" s="96"/>
      <c r="AO5" s="95"/>
      <c r="AP5" s="95"/>
      <c r="AQ5" s="96"/>
    </row>
    <row r="6" spans="1:45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99">
        <v>1400</v>
      </c>
      <c r="K6" s="99"/>
      <c r="L6" s="124">
        <f>J6*(1+$M$7)</f>
        <v>1400</v>
      </c>
      <c r="M6" s="100">
        <v>1400</v>
      </c>
      <c r="N6" s="100"/>
      <c r="O6" s="101">
        <v>1400</v>
      </c>
      <c r="P6" s="99"/>
      <c r="Q6" s="99"/>
      <c r="R6" s="101"/>
      <c r="S6" s="100"/>
      <c r="T6" s="100"/>
      <c r="U6" s="101"/>
      <c r="V6" s="99"/>
      <c r="W6" s="102"/>
      <c r="X6" s="101"/>
      <c r="Y6" s="99"/>
      <c r="Z6" s="99"/>
      <c r="AA6" s="101"/>
      <c r="AB6" s="99"/>
      <c r="AC6" s="99"/>
      <c r="AD6" s="101"/>
      <c r="AE6" s="99"/>
      <c r="AF6" s="99"/>
      <c r="AG6" s="101"/>
      <c r="AH6" s="101"/>
      <c r="AI6" s="95"/>
      <c r="AJ6" s="95"/>
      <c r="AK6" s="96"/>
      <c r="AL6" s="95"/>
      <c r="AM6" s="95"/>
      <c r="AN6" s="96"/>
      <c r="AO6" s="95"/>
      <c r="AP6" s="95"/>
      <c r="AQ6" s="96"/>
    </row>
    <row r="7" spans="1:45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90"/>
      <c r="K7" s="90"/>
      <c r="L7" s="92"/>
      <c r="M7" s="91"/>
      <c r="N7" s="91"/>
      <c r="O7" s="92"/>
      <c r="P7" s="90"/>
      <c r="Q7" s="90"/>
      <c r="R7" s="92"/>
      <c r="S7" s="91"/>
      <c r="T7" s="91"/>
      <c r="U7" s="92"/>
      <c r="V7" s="90"/>
      <c r="W7" s="90"/>
      <c r="X7" s="92"/>
      <c r="Y7" s="90"/>
      <c r="Z7" s="90"/>
      <c r="AA7" s="92"/>
      <c r="AB7" s="90"/>
      <c r="AC7" s="90"/>
      <c r="AD7" s="92"/>
      <c r="AE7" s="90"/>
      <c r="AF7" s="90"/>
      <c r="AG7" s="92"/>
      <c r="AH7" s="92"/>
      <c r="AI7" s="95"/>
      <c r="AJ7" s="95"/>
      <c r="AK7" s="96"/>
      <c r="AL7" s="95"/>
      <c r="AM7" s="95"/>
      <c r="AN7" s="96"/>
      <c r="AO7" s="95"/>
      <c r="AP7" s="95"/>
      <c r="AQ7" s="96"/>
    </row>
    <row r="8" spans="1:45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90"/>
      <c r="K8" s="90"/>
      <c r="L8" s="92"/>
      <c r="M8" s="91"/>
      <c r="N8" s="91"/>
      <c r="O8" s="92"/>
      <c r="P8" s="90"/>
      <c r="Q8" s="90"/>
      <c r="R8" s="92"/>
      <c r="S8" s="91"/>
      <c r="T8" s="91"/>
      <c r="U8" s="92"/>
      <c r="V8" s="90"/>
      <c r="W8" s="90"/>
      <c r="X8" s="92"/>
      <c r="Y8" s="95"/>
      <c r="Z8" s="95"/>
      <c r="AA8" s="96"/>
      <c r="AB8" s="90"/>
      <c r="AC8" s="90"/>
      <c r="AD8" s="92"/>
      <c r="AE8" s="90"/>
      <c r="AF8" s="90"/>
      <c r="AG8" s="92"/>
      <c r="AH8" s="92"/>
      <c r="AI8" s="95"/>
      <c r="AJ8" s="95"/>
      <c r="AK8" s="96"/>
      <c r="AL8" s="95"/>
      <c r="AM8" s="95"/>
      <c r="AN8" s="96"/>
      <c r="AO8" s="95"/>
      <c r="AP8" s="95"/>
      <c r="AQ8" s="96"/>
    </row>
    <row r="9" spans="1:45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90"/>
      <c r="K9" s="90"/>
      <c r="L9" s="92"/>
      <c r="M9" s="91"/>
      <c r="N9" s="91"/>
      <c r="O9" s="92"/>
      <c r="P9" s="90"/>
      <c r="Q9" s="90"/>
      <c r="R9" s="92"/>
      <c r="S9" s="91"/>
      <c r="T9" s="91"/>
      <c r="U9" s="92"/>
      <c r="V9" s="90"/>
      <c r="W9" s="90"/>
      <c r="X9" s="92"/>
      <c r="Y9" s="90">
        <v>80</v>
      </c>
      <c r="Z9" s="90"/>
      <c r="AA9" s="92">
        <v>80</v>
      </c>
      <c r="AB9" s="90"/>
      <c r="AC9" s="90"/>
      <c r="AD9" s="92"/>
      <c r="AE9" s="90"/>
      <c r="AF9" s="90"/>
      <c r="AG9" s="92"/>
      <c r="AH9" s="92"/>
      <c r="AI9" s="95"/>
      <c r="AJ9" s="95"/>
      <c r="AK9" s="96"/>
      <c r="AL9" s="95"/>
      <c r="AM9" s="95"/>
      <c r="AN9" s="96"/>
      <c r="AO9" s="95"/>
      <c r="AP9" s="95"/>
      <c r="AQ9" s="96"/>
    </row>
    <row r="10" spans="1:45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93">
        <v>700</v>
      </c>
      <c r="K10" s="93">
        <v>600</v>
      </c>
      <c r="L10" s="94">
        <v>700</v>
      </c>
      <c r="M10" s="97">
        <v>700</v>
      </c>
      <c r="N10" s="97">
        <v>600</v>
      </c>
      <c r="O10" s="94">
        <v>700</v>
      </c>
      <c r="P10" s="93">
        <v>7000</v>
      </c>
      <c r="Q10" s="93">
        <v>5500</v>
      </c>
      <c r="R10" s="94">
        <v>7000</v>
      </c>
      <c r="S10" s="97">
        <v>7000</v>
      </c>
      <c r="T10" s="97">
        <v>5500</v>
      </c>
      <c r="U10" s="94">
        <v>7000</v>
      </c>
      <c r="V10" s="93"/>
      <c r="W10" s="95"/>
      <c r="X10" s="94"/>
      <c r="Y10" s="93"/>
      <c r="Z10" s="93"/>
      <c r="AA10" s="94"/>
      <c r="AB10" s="93"/>
      <c r="AC10" s="93"/>
      <c r="AD10" s="94"/>
      <c r="AE10" s="93"/>
      <c r="AF10" s="93"/>
      <c r="AG10" s="94"/>
      <c r="AH10" s="94">
        <v>1800</v>
      </c>
      <c r="AI10" s="95"/>
      <c r="AJ10" s="95"/>
      <c r="AK10" s="96"/>
      <c r="AL10" s="95"/>
      <c r="AM10" s="95"/>
      <c r="AN10" s="96"/>
      <c r="AO10" s="95"/>
      <c r="AP10" s="95"/>
      <c r="AQ10" s="96"/>
    </row>
    <row r="11" spans="1:45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90"/>
      <c r="K11" s="90"/>
      <c r="L11" s="92"/>
      <c r="M11" s="91"/>
      <c r="N11" s="91"/>
      <c r="O11" s="92"/>
      <c r="P11" s="90"/>
      <c r="Q11" s="90"/>
      <c r="R11" s="92"/>
      <c r="S11" s="91"/>
      <c r="T11" s="91"/>
      <c r="U11" s="92"/>
      <c r="V11" s="90"/>
      <c r="W11" s="90"/>
      <c r="X11" s="92"/>
      <c r="Y11" s="90"/>
      <c r="Z11" s="90"/>
      <c r="AA11" s="92"/>
      <c r="AB11" s="90"/>
      <c r="AC11" s="90"/>
      <c r="AD11" s="92"/>
      <c r="AE11" s="90"/>
      <c r="AF11" s="90"/>
      <c r="AG11" s="92"/>
      <c r="AH11" s="92"/>
      <c r="AI11" s="95"/>
      <c r="AJ11" s="95"/>
      <c r="AK11" s="96"/>
      <c r="AL11" s="95"/>
      <c r="AM11" s="95"/>
      <c r="AN11" s="96"/>
      <c r="AO11" s="95"/>
      <c r="AP11" s="95"/>
      <c r="AQ11" s="96"/>
    </row>
    <row r="12" spans="1:45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93">
        <v>800</v>
      </c>
      <c r="K12" s="93">
        <v>640</v>
      </c>
      <c r="L12" s="94">
        <v>560</v>
      </c>
      <c r="M12" s="97">
        <v>800</v>
      </c>
      <c r="N12" s="97">
        <v>640</v>
      </c>
      <c r="O12" s="94">
        <v>560</v>
      </c>
      <c r="P12" s="93">
        <v>6000</v>
      </c>
      <c r="Q12" s="93">
        <v>5800</v>
      </c>
      <c r="R12" s="94">
        <v>4200</v>
      </c>
      <c r="S12" s="97">
        <v>6000</v>
      </c>
      <c r="T12" s="97">
        <v>5800</v>
      </c>
      <c r="U12" s="94">
        <v>6000</v>
      </c>
      <c r="V12" s="93">
        <v>2000</v>
      </c>
      <c r="W12" s="95">
        <v>2000</v>
      </c>
      <c r="X12" s="94">
        <v>2000</v>
      </c>
      <c r="Y12" s="93">
        <v>250</v>
      </c>
      <c r="Z12" s="93">
        <v>250</v>
      </c>
      <c r="AA12" s="94">
        <v>250</v>
      </c>
      <c r="AB12" s="93"/>
      <c r="AC12" s="93"/>
      <c r="AD12" s="94"/>
      <c r="AE12" s="93">
        <v>2500</v>
      </c>
      <c r="AF12" s="93">
        <v>2500</v>
      </c>
      <c r="AG12" s="94">
        <v>1750</v>
      </c>
      <c r="AH12" s="94">
        <v>1500</v>
      </c>
      <c r="AI12" s="95"/>
      <c r="AJ12" s="95"/>
      <c r="AK12" s="96"/>
      <c r="AL12" s="95"/>
      <c r="AM12" s="95"/>
      <c r="AN12" s="96"/>
      <c r="AO12" s="95"/>
      <c r="AP12" s="95"/>
      <c r="AQ12" s="96"/>
    </row>
    <row r="13" spans="1:45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90"/>
      <c r="K13" s="90"/>
      <c r="L13" s="92"/>
      <c r="M13" s="91"/>
      <c r="N13" s="91"/>
      <c r="O13" s="92"/>
      <c r="P13" s="90"/>
      <c r="Q13" s="90"/>
      <c r="R13" s="92"/>
      <c r="S13" s="91"/>
      <c r="T13" s="91"/>
      <c r="U13" s="92"/>
      <c r="V13" s="90"/>
      <c r="W13" s="90"/>
      <c r="X13" s="92"/>
      <c r="Y13" s="90"/>
      <c r="Z13" s="90"/>
      <c r="AA13" s="92"/>
      <c r="AB13" s="90"/>
      <c r="AC13" s="90"/>
      <c r="AD13" s="92"/>
      <c r="AE13" s="90"/>
      <c r="AF13" s="90"/>
      <c r="AG13" s="92"/>
      <c r="AH13" s="92"/>
      <c r="AI13" s="95"/>
      <c r="AJ13" s="95"/>
      <c r="AK13" s="96"/>
      <c r="AL13" s="95"/>
      <c r="AM13" s="95"/>
      <c r="AN13" s="96"/>
      <c r="AO13" s="95"/>
      <c r="AP13" s="95"/>
      <c r="AQ13" s="96"/>
    </row>
    <row r="14" spans="1:45" x14ac:dyDescent="0.35">
      <c r="A14" t="s">
        <v>60</v>
      </c>
      <c r="B14" s="29">
        <v>5.08580556E-2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90">
        <v>310.23413915999998</v>
      </c>
      <c r="K14" s="90">
        <v>278.53024446007197</v>
      </c>
      <c r="L14" s="92">
        <v>217.16389741200001</v>
      </c>
      <c r="M14" s="91">
        <v>310.23413915999998</v>
      </c>
      <c r="N14" s="91">
        <v>278.53024446007197</v>
      </c>
      <c r="O14" s="92">
        <v>217.16389741200001</v>
      </c>
      <c r="P14" s="90">
        <v>2481.8731132799999</v>
      </c>
      <c r="Q14" s="90">
        <v>2109.5921462880001</v>
      </c>
      <c r="R14" s="92">
        <v>1737.3111792960001</v>
      </c>
      <c r="S14" s="91">
        <v>2481.8731132799999</v>
      </c>
      <c r="T14" s="91">
        <v>2109.5921462880001</v>
      </c>
      <c r="U14" s="92">
        <v>2481.8731132799999</v>
      </c>
      <c r="V14" s="90">
        <v>620.46827831999997</v>
      </c>
      <c r="W14" s="90">
        <v>527.39803657200002</v>
      </c>
      <c r="X14" s="92">
        <v>434.32779482400002</v>
      </c>
      <c r="Y14" s="90">
        <v>465.35120874</v>
      </c>
      <c r="Z14" s="90">
        <v>465.35120874</v>
      </c>
      <c r="AA14" s="92">
        <v>325.74584611799997</v>
      </c>
      <c r="AB14" s="90">
        <v>46.535120874</v>
      </c>
      <c r="AC14" s="90">
        <v>35.448064753200001</v>
      </c>
      <c r="AD14" s="92">
        <v>32.574584611799999</v>
      </c>
      <c r="AE14" s="90"/>
      <c r="AF14" s="90"/>
      <c r="AG14" s="92"/>
      <c r="AH14" s="92">
        <v>55.943861159999997</v>
      </c>
      <c r="AI14" s="95"/>
      <c r="AJ14" s="95"/>
      <c r="AK14" s="96"/>
      <c r="AL14" s="93">
        <v>1551.1706958</v>
      </c>
      <c r="AM14" s="93">
        <v>1318.49509143</v>
      </c>
      <c r="AN14" s="94">
        <v>1085.81948706</v>
      </c>
      <c r="AO14" s="93">
        <v>3102.3413916</v>
      </c>
      <c r="AP14" s="93">
        <v>2388.8028715320002</v>
      </c>
      <c r="AQ14" s="94">
        <v>2171.6389741200001</v>
      </c>
    </row>
    <row r="15" spans="1:45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93">
        <v>600</v>
      </c>
      <c r="K15" s="93"/>
      <c r="L15" s="94">
        <v>600</v>
      </c>
      <c r="M15" s="97">
        <v>600</v>
      </c>
      <c r="N15" s="97"/>
      <c r="O15" s="94">
        <v>600</v>
      </c>
      <c r="P15" s="90"/>
      <c r="Q15" s="90"/>
      <c r="R15" s="92"/>
      <c r="S15" s="91"/>
      <c r="T15" s="91"/>
      <c r="U15" s="92"/>
      <c r="V15" s="90"/>
      <c r="W15" s="90"/>
      <c r="X15" s="92"/>
      <c r="Y15" s="90"/>
      <c r="Z15" s="90"/>
      <c r="AA15" s="92"/>
      <c r="AB15" s="90"/>
      <c r="AC15" s="90"/>
      <c r="AD15" s="92"/>
      <c r="AE15" s="90"/>
      <c r="AF15" s="90"/>
      <c r="AG15" s="92"/>
      <c r="AH15" s="92"/>
      <c r="AI15" s="95"/>
      <c r="AJ15" s="95"/>
      <c r="AK15" s="96"/>
      <c r="AL15" s="95"/>
      <c r="AM15" s="95"/>
      <c r="AN15" s="96"/>
      <c r="AO15" s="95"/>
      <c r="AP15" s="95"/>
      <c r="AQ15" s="96"/>
    </row>
    <row r="16" spans="1:45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90"/>
      <c r="K16" s="90"/>
      <c r="L16" s="92"/>
      <c r="M16" s="91"/>
      <c r="N16" s="91"/>
      <c r="O16" s="92"/>
      <c r="P16" s="90"/>
      <c r="Q16" s="90"/>
      <c r="R16" s="92"/>
      <c r="S16" s="91"/>
      <c r="T16" s="91"/>
      <c r="U16" s="92"/>
      <c r="V16" s="90"/>
      <c r="W16" s="90"/>
      <c r="X16" s="92"/>
      <c r="Y16" s="90"/>
      <c r="Z16" s="90"/>
      <c r="AA16" s="92"/>
      <c r="AB16" s="90"/>
      <c r="AC16" s="90"/>
      <c r="AD16" s="92"/>
      <c r="AE16" s="90"/>
      <c r="AF16" s="90"/>
      <c r="AG16" s="92"/>
      <c r="AH16" s="92"/>
      <c r="AI16" s="95"/>
      <c r="AJ16" s="95"/>
      <c r="AK16" s="96"/>
      <c r="AL16" s="95"/>
      <c r="AM16" s="95"/>
      <c r="AN16" s="96"/>
      <c r="AO16" s="95"/>
      <c r="AP16" s="95"/>
      <c r="AQ16" s="96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90"/>
      <c r="K17" s="90"/>
      <c r="L17" s="92"/>
      <c r="M17" s="91"/>
      <c r="N17" s="91"/>
      <c r="O17" s="92"/>
      <c r="P17" s="93">
        <v>3500</v>
      </c>
      <c r="Q17" s="93">
        <v>3500</v>
      </c>
      <c r="R17" s="94">
        <v>3500</v>
      </c>
      <c r="S17" s="97">
        <v>3500</v>
      </c>
      <c r="T17" s="97">
        <v>3500</v>
      </c>
      <c r="U17" s="94">
        <v>3500</v>
      </c>
      <c r="V17" s="93"/>
      <c r="W17" s="95"/>
      <c r="X17" s="94"/>
      <c r="Y17" s="93"/>
      <c r="Z17" s="93"/>
      <c r="AA17" s="94"/>
      <c r="AB17" s="93"/>
      <c r="AC17" s="93"/>
      <c r="AD17" s="94"/>
      <c r="AE17" s="93">
        <v>2000</v>
      </c>
      <c r="AF17" s="93">
        <v>2000</v>
      </c>
      <c r="AG17" s="94">
        <v>2000</v>
      </c>
      <c r="AH17" s="92"/>
      <c r="AI17" s="93">
        <v>1800</v>
      </c>
      <c r="AJ17" s="93">
        <v>1800</v>
      </c>
      <c r="AK17" s="94">
        <v>1800</v>
      </c>
      <c r="AL17" s="93">
        <v>2000</v>
      </c>
      <c r="AM17" s="93">
        <v>2000</v>
      </c>
      <c r="AN17" s="94">
        <v>2000</v>
      </c>
      <c r="AO17" s="93">
        <v>4000</v>
      </c>
      <c r="AP17" s="93">
        <v>4000</v>
      </c>
      <c r="AQ17" s="94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93">
        <v>640</v>
      </c>
      <c r="K18" s="93"/>
      <c r="L18" s="94">
        <v>200</v>
      </c>
      <c r="M18" s="97">
        <v>640</v>
      </c>
      <c r="N18" s="97"/>
      <c r="O18" s="94">
        <v>200</v>
      </c>
      <c r="P18" s="93">
        <v>3400</v>
      </c>
      <c r="Q18" s="93"/>
      <c r="R18" s="94">
        <v>1062.5</v>
      </c>
      <c r="S18" s="97">
        <v>3400</v>
      </c>
      <c r="T18" s="97"/>
      <c r="U18" s="94">
        <v>3400</v>
      </c>
      <c r="V18" s="93"/>
      <c r="W18" s="95"/>
      <c r="X18" s="94"/>
      <c r="Y18" s="93">
        <v>250</v>
      </c>
      <c r="Z18" s="93"/>
      <c r="AA18" s="94">
        <v>120</v>
      </c>
      <c r="AB18" s="90"/>
      <c r="AC18" s="90"/>
      <c r="AD18" s="92"/>
      <c r="AE18" s="90"/>
      <c r="AF18" s="90"/>
      <c r="AG18" s="92"/>
      <c r="AH18" s="92"/>
      <c r="AI18" s="95"/>
      <c r="AJ18" s="95"/>
      <c r="AK18" s="96"/>
      <c r="AL18" s="95"/>
      <c r="AM18" s="95"/>
      <c r="AN18" s="96"/>
      <c r="AO18" s="95"/>
      <c r="AP18" s="95"/>
      <c r="AQ18" s="96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93">
        <v>700</v>
      </c>
      <c r="K19" s="93">
        <v>560</v>
      </c>
      <c r="L19" s="94">
        <v>700</v>
      </c>
      <c r="M19" s="97">
        <v>700</v>
      </c>
      <c r="N19" s="97">
        <v>560</v>
      </c>
      <c r="O19" s="94">
        <v>700</v>
      </c>
      <c r="P19" s="93">
        <v>700</v>
      </c>
      <c r="Q19" s="93"/>
      <c r="R19" s="94">
        <v>700</v>
      </c>
      <c r="S19" s="97">
        <v>700</v>
      </c>
      <c r="T19" s="97"/>
      <c r="U19" s="94">
        <v>700</v>
      </c>
      <c r="V19" s="90"/>
      <c r="W19" s="90"/>
      <c r="X19" s="92"/>
      <c r="Y19" s="90"/>
      <c r="Z19" s="90"/>
      <c r="AA19" s="92"/>
      <c r="AB19" s="90"/>
      <c r="AC19" s="90"/>
      <c r="AD19" s="92"/>
      <c r="AE19" s="90"/>
      <c r="AF19" s="90"/>
      <c r="AG19" s="92"/>
      <c r="AH19" s="92"/>
      <c r="AI19" s="95"/>
      <c r="AJ19" s="95"/>
      <c r="AK19" s="96"/>
      <c r="AL19" s="95"/>
      <c r="AM19" s="95"/>
      <c r="AN19" s="96"/>
      <c r="AO19" s="95"/>
      <c r="AP19" s="95"/>
      <c r="AQ19" s="96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90"/>
      <c r="K20" s="90"/>
      <c r="L20" s="92"/>
      <c r="M20" s="91"/>
      <c r="N20" s="91"/>
      <c r="O20" s="92"/>
      <c r="P20" s="93">
        <v>2500</v>
      </c>
      <c r="Q20" s="93"/>
      <c r="R20" s="94">
        <v>2000</v>
      </c>
      <c r="S20" s="97">
        <v>2500</v>
      </c>
      <c r="T20" s="97"/>
      <c r="U20" s="94">
        <v>2500</v>
      </c>
      <c r="V20" s="93">
        <v>375</v>
      </c>
      <c r="W20" s="95"/>
      <c r="X20" s="94">
        <v>300</v>
      </c>
      <c r="Y20" s="93">
        <v>153</v>
      </c>
      <c r="Z20" s="93"/>
      <c r="AA20" s="94">
        <v>122.4</v>
      </c>
      <c r="AB20" s="93"/>
      <c r="AC20" s="93"/>
      <c r="AD20" s="94"/>
      <c r="AE20" s="93"/>
      <c r="AF20" s="93"/>
      <c r="AG20" s="94"/>
      <c r="AH20" s="94">
        <v>1000</v>
      </c>
      <c r="AI20" s="95"/>
      <c r="AJ20" s="95"/>
      <c r="AK20" s="96"/>
      <c r="AL20" s="95"/>
      <c r="AM20" s="95"/>
      <c r="AN20" s="96"/>
      <c r="AO20" s="95"/>
      <c r="AP20" s="95"/>
      <c r="AQ20" s="96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90"/>
      <c r="K21" s="90"/>
      <c r="L21" s="92"/>
      <c r="M21" s="91"/>
      <c r="N21" s="91"/>
      <c r="O21" s="92"/>
      <c r="P21" s="90"/>
      <c r="Q21" s="90"/>
      <c r="R21" s="92"/>
      <c r="S21" s="91"/>
      <c r="T21" s="91"/>
      <c r="U21" s="92"/>
      <c r="V21" s="90"/>
      <c r="W21" s="90"/>
      <c r="X21" s="92"/>
      <c r="Y21" s="90"/>
      <c r="Z21" s="90"/>
      <c r="AA21" s="92"/>
      <c r="AB21" s="90"/>
      <c r="AC21" s="90"/>
      <c r="AD21" s="92"/>
      <c r="AE21" s="90"/>
      <c r="AF21" s="90"/>
      <c r="AG21" s="92"/>
      <c r="AH21" s="92"/>
      <c r="AI21" s="95">
        <v>99</v>
      </c>
      <c r="AJ21" s="95"/>
      <c r="AK21" s="96">
        <v>79</v>
      </c>
      <c r="AL21" s="95"/>
      <c r="AM21" s="95"/>
      <c r="AN21" s="96"/>
      <c r="AO21" s="95"/>
      <c r="AP21" s="95"/>
      <c r="AQ21" s="96"/>
    </row>
    <row r="22" spans="1:43" x14ac:dyDescent="0.35">
      <c r="A22" t="s">
        <v>60</v>
      </c>
      <c r="B22" s="29">
        <v>5.08580556E-2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93">
        <v>279.71930580000003</v>
      </c>
      <c r="K22" s="93"/>
      <c r="L22" s="94">
        <v>195.80351405999997</v>
      </c>
      <c r="M22" s="97">
        <v>279.71930580000003</v>
      </c>
      <c r="N22" s="97"/>
      <c r="O22" s="94">
        <v>195.80351405999997</v>
      </c>
      <c r="P22" s="93">
        <v>1398.5965289999999</v>
      </c>
      <c r="Q22" s="93"/>
      <c r="R22" s="94">
        <v>979.01757029999999</v>
      </c>
      <c r="S22" s="97">
        <v>1398.5965289999999</v>
      </c>
      <c r="T22" s="97"/>
      <c r="U22" s="94">
        <v>979.01757029999999</v>
      </c>
      <c r="V22" s="93"/>
      <c r="W22" s="95"/>
      <c r="X22" s="94"/>
      <c r="Y22" s="93"/>
      <c r="Z22" s="93"/>
      <c r="AA22" s="103"/>
      <c r="AB22" s="93"/>
      <c r="AC22" s="93"/>
      <c r="AD22" s="94"/>
      <c r="AE22" s="93">
        <v>1198.7243704919999</v>
      </c>
      <c r="AF22" s="93"/>
      <c r="AG22" s="94">
        <v>839.1070593444</v>
      </c>
      <c r="AH22" s="92"/>
      <c r="AI22" s="95"/>
      <c r="AJ22" s="95"/>
      <c r="AK22" s="96"/>
      <c r="AL22" s="95"/>
      <c r="AM22" s="95"/>
      <c r="AN22" s="96"/>
      <c r="AO22" s="95"/>
      <c r="AP22" s="95"/>
      <c r="AQ22" s="96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702.2170494400001</v>
      </c>
      <c r="K25" s="32">
        <f t="shared" ref="K25:AQ25" si="1">AVERAGE(K3:K22)</f>
        <v>593.70604889201445</v>
      </c>
      <c r="L25" s="32">
        <f t="shared" si="1"/>
        <v>606.99637905244435</v>
      </c>
      <c r="M25" s="32">
        <f t="shared" si="1"/>
        <v>702.2170494400001</v>
      </c>
      <c r="N25" s="32">
        <f t="shared" si="1"/>
        <v>593.70604889201445</v>
      </c>
      <c r="O25" s="32">
        <f t="shared" si="1"/>
        <v>606.99637905244435</v>
      </c>
      <c r="P25" s="32">
        <f t="shared" si="1"/>
        <v>3096.7188491422221</v>
      </c>
      <c r="Q25" s="32">
        <f t="shared" si="1"/>
        <v>3559.9184292576001</v>
      </c>
      <c r="R25" s="32">
        <f t="shared" si="1"/>
        <v>2452.0920832884444</v>
      </c>
      <c r="S25" s="32">
        <f t="shared" si="1"/>
        <v>3096.7188491422221</v>
      </c>
      <c r="T25" s="32">
        <f t="shared" si="1"/>
        <v>3737.9184292576001</v>
      </c>
      <c r="U25" s="32">
        <f t="shared" si="1"/>
        <v>3050.0989648422224</v>
      </c>
      <c r="V25" s="32">
        <f t="shared" si="1"/>
        <v>1388.8670695799999</v>
      </c>
      <c r="W25" s="32">
        <f t="shared" si="1"/>
        <v>1695.799345524</v>
      </c>
      <c r="X25" s="32">
        <f t="shared" si="1"/>
        <v>1323.581948706</v>
      </c>
      <c r="Y25" s="32">
        <f t="shared" si="1"/>
        <v>196.90731553428571</v>
      </c>
      <c r="Z25" s="32">
        <f t="shared" si="1"/>
        <v>271.78373624666665</v>
      </c>
      <c r="AA25" s="32">
        <f t="shared" si="1"/>
        <v>154.0208351597143</v>
      </c>
      <c r="AB25" s="32">
        <f t="shared" si="1"/>
        <v>46.535120874</v>
      </c>
      <c r="AC25" s="32">
        <f t="shared" si="1"/>
        <v>35.448064753200001</v>
      </c>
      <c r="AD25" s="32">
        <f t="shared" si="1"/>
        <v>32.574584611799999</v>
      </c>
      <c r="AE25" s="32">
        <f t="shared" si="1"/>
        <v>3549.681092623</v>
      </c>
      <c r="AF25" s="32">
        <f t="shared" si="1"/>
        <v>4333.333333333333</v>
      </c>
      <c r="AG25" s="32">
        <f t="shared" si="1"/>
        <v>3272.2767648361</v>
      </c>
      <c r="AH25" s="32">
        <f t="shared" si="1"/>
        <v>1088.98596529</v>
      </c>
      <c r="AI25" s="32">
        <f t="shared" si="1"/>
        <v>949.5</v>
      </c>
      <c r="AJ25" s="32">
        <f t="shared" si="1"/>
        <v>1800</v>
      </c>
      <c r="AK25" s="32">
        <f t="shared" si="1"/>
        <v>939.5</v>
      </c>
      <c r="AL25" s="32">
        <f t="shared" si="1"/>
        <v>1775.5853479</v>
      </c>
      <c r="AM25" s="32">
        <f t="shared" si="1"/>
        <v>1659.2475457149999</v>
      </c>
      <c r="AN25" s="32">
        <f t="shared" si="1"/>
        <v>1542.90974353</v>
      </c>
      <c r="AO25" s="32">
        <f t="shared" si="1"/>
        <v>3551.1706958</v>
      </c>
      <c r="AP25" s="32">
        <f t="shared" si="1"/>
        <v>3194.4014357659998</v>
      </c>
      <c r="AQ25" s="32">
        <f t="shared" si="1"/>
        <v>3085.81948706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2">COUNT(K3:K22)</f>
        <v>5</v>
      </c>
      <c r="L26" s="33">
        <f t="shared" si="2"/>
        <v>9</v>
      </c>
      <c r="M26" s="33">
        <f t="shared" si="2"/>
        <v>9</v>
      </c>
      <c r="N26" s="33">
        <f t="shared" si="2"/>
        <v>5</v>
      </c>
      <c r="O26" s="33">
        <f t="shared" si="2"/>
        <v>9</v>
      </c>
      <c r="P26" s="33">
        <f t="shared" si="2"/>
        <v>9</v>
      </c>
      <c r="Q26" s="33">
        <f t="shared" si="2"/>
        <v>5</v>
      </c>
      <c r="R26" s="33">
        <f t="shared" si="2"/>
        <v>9</v>
      </c>
      <c r="S26" s="33">
        <f t="shared" si="2"/>
        <v>9</v>
      </c>
      <c r="T26" s="33">
        <f t="shared" si="2"/>
        <v>5</v>
      </c>
      <c r="U26" s="33">
        <f t="shared" si="2"/>
        <v>9</v>
      </c>
      <c r="V26" s="33">
        <f t="shared" si="2"/>
        <v>4</v>
      </c>
      <c r="W26" s="33">
        <f t="shared" si="2"/>
        <v>3</v>
      </c>
      <c r="X26" s="33">
        <f t="shared" si="2"/>
        <v>4</v>
      </c>
      <c r="Y26" s="33">
        <f t="shared" si="2"/>
        <v>7</v>
      </c>
      <c r="Z26" s="33">
        <f t="shared" si="2"/>
        <v>3</v>
      </c>
      <c r="AA26" s="33">
        <f t="shared" si="2"/>
        <v>7</v>
      </c>
      <c r="AB26" s="33">
        <f t="shared" si="2"/>
        <v>1</v>
      </c>
      <c r="AC26" s="33">
        <f t="shared" si="2"/>
        <v>1</v>
      </c>
      <c r="AD26" s="33">
        <f t="shared" si="2"/>
        <v>1</v>
      </c>
      <c r="AE26" s="33">
        <f t="shared" si="2"/>
        <v>4</v>
      </c>
      <c r="AF26" s="33">
        <f t="shared" si="2"/>
        <v>3</v>
      </c>
      <c r="AG26" s="33">
        <f t="shared" si="2"/>
        <v>4</v>
      </c>
      <c r="AH26" s="33">
        <f t="shared" si="2"/>
        <v>4</v>
      </c>
      <c r="AI26" s="33">
        <f t="shared" si="2"/>
        <v>2</v>
      </c>
      <c r="AJ26" s="33">
        <f t="shared" si="2"/>
        <v>1</v>
      </c>
      <c r="AK26" s="33">
        <f t="shared" si="2"/>
        <v>2</v>
      </c>
      <c r="AL26" s="33">
        <f t="shared" si="2"/>
        <v>2</v>
      </c>
      <c r="AM26" s="33">
        <f t="shared" si="2"/>
        <v>2</v>
      </c>
      <c r="AN26" s="33">
        <f t="shared" si="2"/>
        <v>2</v>
      </c>
      <c r="AO26" s="33">
        <f t="shared" si="2"/>
        <v>2</v>
      </c>
      <c r="AP26" s="33">
        <f t="shared" si="2"/>
        <v>2</v>
      </c>
      <c r="AQ26" s="33">
        <f t="shared" si="2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3">MAX(K3:K22)</f>
        <v>890</v>
      </c>
      <c r="L27" s="32">
        <f t="shared" si="3"/>
        <v>1400</v>
      </c>
      <c r="M27" s="32">
        <f t="shared" si="3"/>
        <v>1400</v>
      </c>
      <c r="N27" s="32">
        <f t="shared" si="3"/>
        <v>890</v>
      </c>
      <c r="O27" s="32">
        <f t="shared" si="3"/>
        <v>1400</v>
      </c>
      <c r="P27" s="32">
        <f t="shared" si="3"/>
        <v>7000</v>
      </c>
      <c r="Q27" s="32">
        <f t="shared" si="3"/>
        <v>5800</v>
      </c>
      <c r="R27" s="32">
        <f t="shared" si="3"/>
        <v>7000</v>
      </c>
      <c r="S27" s="32">
        <f t="shared" si="3"/>
        <v>7000</v>
      </c>
      <c r="T27" s="32">
        <f t="shared" si="3"/>
        <v>5800</v>
      </c>
      <c r="U27" s="32">
        <f t="shared" si="3"/>
        <v>7000</v>
      </c>
      <c r="V27" s="32">
        <f t="shared" si="3"/>
        <v>2560</v>
      </c>
      <c r="W27" s="32">
        <f t="shared" si="3"/>
        <v>2560</v>
      </c>
      <c r="X27" s="32">
        <f t="shared" si="3"/>
        <v>2560</v>
      </c>
      <c r="Y27" s="32">
        <f t="shared" si="3"/>
        <v>465.35120874</v>
      </c>
      <c r="Z27" s="32">
        <f t="shared" si="3"/>
        <v>465.35120874</v>
      </c>
      <c r="AA27" s="32">
        <f t="shared" si="3"/>
        <v>325.74584611799997</v>
      </c>
      <c r="AB27" s="32">
        <f t="shared" si="3"/>
        <v>46.535120874</v>
      </c>
      <c r="AC27" s="32">
        <f t="shared" si="3"/>
        <v>35.448064753200001</v>
      </c>
      <c r="AD27" s="32">
        <f t="shared" si="3"/>
        <v>32.574584611799999</v>
      </c>
      <c r="AE27" s="32">
        <f t="shared" si="3"/>
        <v>8500</v>
      </c>
      <c r="AF27" s="32">
        <f t="shared" si="3"/>
        <v>8500</v>
      </c>
      <c r="AG27" s="32">
        <f t="shared" si="3"/>
        <v>8500</v>
      </c>
      <c r="AH27" s="32">
        <f t="shared" si="3"/>
        <v>1800</v>
      </c>
      <c r="AI27" s="32">
        <f t="shared" si="3"/>
        <v>1800</v>
      </c>
      <c r="AJ27" s="32">
        <f t="shared" si="3"/>
        <v>1800</v>
      </c>
      <c r="AK27" s="32">
        <f t="shared" si="3"/>
        <v>1800</v>
      </c>
      <c r="AL27" s="32">
        <f t="shared" si="3"/>
        <v>2000</v>
      </c>
      <c r="AM27" s="32">
        <f t="shared" si="3"/>
        <v>2000</v>
      </c>
      <c r="AN27" s="32">
        <f t="shared" si="3"/>
        <v>2000</v>
      </c>
      <c r="AO27" s="32">
        <f t="shared" si="3"/>
        <v>4000</v>
      </c>
      <c r="AP27" s="32">
        <f t="shared" si="3"/>
        <v>4000</v>
      </c>
      <c r="AQ27" s="32">
        <f t="shared" si="3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279.71930580000003</v>
      </c>
      <c r="K28" s="32">
        <f t="shared" ref="K28:AQ28" si="4">MIN(K3:K22)</f>
        <v>278.53024446007197</v>
      </c>
      <c r="L28" s="32">
        <f t="shared" si="4"/>
        <v>195.80351405999997</v>
      </c>
      <c r="M28" s="32">
        <f t="shared" si="4"/>
        <v>279.71930580000003</v>
      </c>
      <c r="N28" s="32">
        <f t="shared" si="4"/>
        <v>278.53024446007197</v>
      </c>
      <c r="O28" s="32">
        <f t="shared" si="4"/>
        <v>195.80351405999997</v>
      </c>
      <c r="P28" s="32">
        <f t="shared" si="4"/>
        <v>700</v>
      </c>
      <c r="Q28" s="32">
        <f t="shared" si="4"/>
        <v>890</v>
      </c>
      <c r="R28" s="32">
        <f t="shared" si="4"/>
        <v>700</v>
      </c>
      <c r="S28" s="32">
        <f t="shared" si="4"/>
        <v>700</v>
      </c>
      <c r="T28" s="32">
        <f t="shared" si="4"/>
        <v>1780</v>
      </c>
      <c r="U28" s="32">
        <f t="shared" si="4"/>
        <v>700</v>
      </c>
      <c r="V28" s="32">
        <f t="shared" si="4"/>
        <v>375</v>
      </c>
      <c r="W28" s="32">
        <f t="shared" si="4"/>
        <v>527.39803657200002</v>
      </c>
      <c r="X28" s="32">
        <f t="shared" si="4"/>
        <v>300</v>
      </c>
      <c r="Y28" s="32">
        <f t="shared" si="4"/>
        <v>80</v>
      </c>
      <c r="Z28" s="32">
        <f t="shared" si="4"/>
        <v>100</v>
      </c>
      <c r="AA28" s="32">
        <f t="shared" si="4"/>
        <v>80</v>
      </c>
      <c r="AB28" s="32">
        <f t="shared" si="4"/>
        <v>46.535120874</v>
      </c>
      <c r="AC28" s="32">
        <f t="shared" si="4"/>
        <v>35.448064753200001</v>
      </c>
      <c r="AD28" s="32">
        <f t="shared" si="4"/>
        <v>32.574584611799999</v>
      </c>
      <c r="AE28" s="32">
        <f t="shared" si="4"/>
        <v>1198.7243704919999</v>
      </c>
      <c r="AF28" s="32">
        <f t="shared" si="4"/>
        <v>2000</v>
      </c>
      <c r="AG28" s="32">
        <f t="shared" si="4"/>
        <v>839.1070593444</v>
      </c>
      <c r="AH28" s="32">
        <f t="shared" si="4"/>
        <v>55.943861159999997</v>
      </c>
      <c r="AI28" s="32">
        <f t="shared" si="4"/>
        <v>99</v>
      </c>
      <c r="AJ28" s="32">
        <f t="shared" si="4"/>
        <v>1800</v>
      </c>
      <c r="AK28" s="32">
        <f t="shared" si="4"/>
        <v>79</v>
      </c>
      <c r="AL28" s="32">
        <f t="shared" si="4"/>
        <v>1551.1706958</v>
      </c>
      <c r="AM28" s="32">
        <f t="shared" si="4"/>
        <v>1318.49509143</v>
      </c>
      <c r="AN28" s="32">
        <f t="shared" si="4"/>
        <v>1085.81948706</v>
      </c>
      <c r="AO28" s="32">
        <f t="shared" si="4"/>
        <v>3102.3413916</v>
      </c>
      <c r="AP28" s="32">
        <f t="shared" si="4"/>
        <v>2388.8028715320002</v>
      </c>
      <c r="AQ28" s="32">
        <f t="shared" si="4"/>
        <v>2171.6389741200001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G31" si="5">AVERAGEIF($I$3:$I$22,"S",L$3:L$22)</f>
        <v>1400</v>
      </c>
      <c r="M31" s="36">
        <f t="shared" si="5"/>
        <v>1400</v>
      </c>
      <c r="N31" s="36"/>
      <c r="O31" s="36">
        <f t="shared" si="5"/>
        <v>1400</v>
      </c>
      <c r="P31" s="36">
        <f t="shared" si="5"/>
        <v>3500</v>
      </c>
      <c r="Q31" s="36">
        <f t="shared" si="5"/>
        <v>3500</v>
      </c>
      <c r="R31" s="36">
        <f t="shared" si="5"/>
        <v>3500</v>
      </c>
      <c r="S31" s="36">
        <f t="shared" si="5"/>
        <v>3500</v>
      </c>
      <c r="T31" s="36">
        <f t="shared" si="5"/>
        <v>3500</v>
      </c>
      <c r="U31" s="36">
        <f t="shared" si="5"/>
        <v>3500</v>
      </c>
      <c r="V31" s="36"/>
      <c r="W31" s="36"/>
      <c r="X31" s="36"/>
      <c r="Y31" s="36">
        <f t="shared" si="5"/>
        <v>80</v>
      </c>
      <c r="Z31" s="36"/>
      <c r="AA31" s="36">
        <f t="shared" si="5"/>
        <v>80</v>
      </c>
      <c r="AB31" s="36"/>
      <c r="AC31" s="36"/>
      <c r="AD31" s="36"/>
      <c r="AE31" s="36">
        <f t="shared" si="5"/>
        <v>2000</v>
      </c>
      <c r="AF31" s="36">
        <f t="shared" si="5"/>
        <v>2000</v>
      </c>
      <c r="AG31" s="36">
        <f t="shared" si="5"/>
        <v>2000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6">COUNTIFS($I$3:$I$22,"S",K$3:K$22,"&gt;1")</f>
        <v>0</v>
      </c>
      <c r="L32" s="37">
        <f t="shared" si="6"/>
        <v>1</v>
      </c>
      <c r="M32" s="37">
        <f t="shared" si="6"/>
        <v>1</v>
      </c>
      <c r="N32" s="37">
        <f t="shared" si="6"/>
        <v>0</v>
      </c>
      <c r="O32" s="37">
        <f t="shared" si="6"/>
        <v>1</v>
      </c>
      <c r="P32" s="37">
        <f t="shared" si="6"/>
        <v>1</v>
      </c>
      <c r="Q32" s="37">
        <f t="shared" si="6"/>
        <v>1</v>
      </c>
      <c r="R32" s="37">
        <f t="shared" si="6"/>
        <v>1</v>
      </c>
      <c r="S32" s="37">
        <f t="shared" si="6"/>
        <v>1</v>
      </c>
      <c r="T32" s="37">
        <f t="shared" si="6"/>
        <v>1</v>
      </c>
      <c r="U32" s="37">
        <f t="shared" si="6"/>
        <v>1</v>
      </c>
      <c r="V32" s="37">
        <f t="shared" si="6"/>
        <v>0</v>
      </c>
      <c r="W32" s="37">
        <f t="shared" si="6"/>
        <v>0</v>
      </c>
      <c r="X32" s="37">
        <f t="shared" si="6"/>
        <v>0</v>
      </c>
      <c r="Y32" s="37">
        <f t="shared" si="6"/>
        <v>1</v>
      </c>
      <c r="Z32" s="37">
        <f t="shared" si="6"/>
        <v>0</v>
      </c>
      <c r="AA32" s="37">
        <f t="shared" si="6"/>
        <v>1</v>
      </c>
      <c r="AB32" s="37">
        <f t="shared" si="6"/>
        <v>0</v>
      </c>
      <c r="AC32" s="37">
        <f t="shared" si="6"/>
        <v>0</v>
      </c>
      <c r="AD32" s="37">
        <f t="shared" si="6"/>
        <v>0</v>
      </c>
      <c r="AE32" s="37">
        <f t="shared" si="6"/>
        <v>1</v>
      </c>
      <c r="AF32" s="37">
        <f t="shared" si="6"/>
        <v>1</v>
      </c>
      <c r="AG32" s="37">
        <f t="shared" si="6"/>
        <v>1</v>
      </c>
      <c r="AH32" s="37">
        <f t="shared" si="6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772.5</v>
      </c>
      <c r="K33" s="36">
        <f t="shared" ref="K33:AH33" si="7">AVERAGEIF($I$3:$I$22,"m",K$3:K$22)</f>
        <v>672.5</v>
      </c>
      <c r="L33" s="36">
        <f t="shared" si="7"/>
        <v>712.5</v>
      </c>
      <c r="M33" s="36">
        <f t="shared" si="7"/>
        <v>772.5</v>
      </c>
      <c r="N33" s="36">
        <f t="shared" si="7"/>
        <v>672.5</v>
      </c>
      <c r="O33" s="36">
        <f t="shared" si="7"/>
        <v>712.5</v>
      </c>
      <c r="P33" s="36">
        <f t="shared" si="7"/>
        <v>3418</v>
      </c>
      <c r="Q33" s="36">
        <f t="shared" si="7"/>
        <v>4063.3333333333335</v>
      </c>
      <c r="R33" s="36">
        <f t="shared" si="7"/>
        <v>2958</v>
      </c>
      <c r="S33" s="36">
        <f t="shared" si="7"/>
        <v>3418</v>
      </c>
      <c r="T33" s="36">
        <f t="shared" si="7"/>
        <v>4360</v>
      </c>
      <c r="U33" s="36">
        <f t="shared" si="7"/>
        <v>3418</v>
      </c>
      <c r="V33" s="36">
        <f t="shared" si="7"/>
        <v>1645</v>
      </c>
      <c r="W33" s="36">
        <f t="shared" si="7"/>
        <v>2280</v>
      </c>
      <c r="X33" s="36">
        <f t="shared" si="7"/>
        <v>1620</v>
      </c>
      <c r="Y33" s="36">
        <f t="shared" si="7"/>
        <v>167.66666666666666</v>
      </c>
      <c r="Z33" s="36">
        <f t="shared" si="7"/>
        <v>175</v>
      </c>
      <c r="AA33" s="36">
        <f t="shared" si="7"/>
        <v>157.46666666666667</v>
      </c>
      <c r="AB33" s="36"/>
      <c r="AC33" s="36"/>
      <c r="AD33" s="36"/>
      <c r="AE33" s="36">
        <f t="shared" si="7"/>
        <v>5500</v>
      </c>
      <c r="AF33" s="36">
        <f t="shared" si="7"/>
        <v>5500</v>
      </c>
      <c r="AG33" s="36">
        <f t="shared" si="7"/>
        <v>5125</v>
      </c>
      <c r="AH33" s="36">
        <f t="shared" si="7"/>
        <v>1433.3333333333333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H34" si="8">COUNTIFS($I$3:$I$22,"m",K$3:K$22,"&gt;1")</f>
        <v>4</v>
      </c>
      <c r="L34" s="37">
        <f t="shared" si="8"/>
        <v>4</v>
      </c>
      <c r="M34" s="37">
        <f t="shared" si="8"/>
        <v>4</v>
      </c>
      <c r="N34" s="37">
        <f t="shared" si="8"/>
        <v>4</v>
      </c>
      <c r="O34" s="37">
        <f t="shared" si="8"/>
        <v>4</v>
      </c>
      <c r="P34" s="37">
        <f t="shared" si="8"/>
        <v>5</v>
      </c>
      <c r="Q34" s="37">
        <f t="shared" si="8"/>
        <v>3</v>
      </c>
      <c r="R34" s="37">
        <f t="shared" si="8"/>
        <v>5</v>
      </c>
      <c r="S34" s="37">
        <f t="shared" si="8"/>
        <v>5</v>
      </c>
      <c r="T34" s="37">
        <f t="shared" si="8"/>
        <v>3</v>
      </c>
      <c r="U34" s="37">
        <f t="shared" si="8"/>
        <v>5</v>
      </c>
      <c r="V34" s="37">
        <f t="shared" si="8"/>
        <v>3</v>
      </c>
      <c r="W34" s="37">
        <f t="shared" si="8"/>
        <v>2</v>
      </c>
      <c r="X34" s="37">
        <f t="shared" si="8"/>
        <v>3</v>
      </c>
      <c r="Y34" s="37">
        <f t="shared" si="8"/>
        <v>3</v>
      </c>
      <c r="Z34" s="37">
        <f t="shared" si="8"/>
        <v>2</v>
      </c>
      <c r="AA34" s="37">
        <f t="shared" si="8"/>
        <v>3</v>
      </c>
      <c r="AB34" s="37">
        <f t="shared" si="8"/>
        <v>0</v>
      </c>
      <c r="AC34" s="37">
        <f t="shared" si="8"/>
        <v>0</v>
      </c>
      <c r="AD34" s="37">
        <f t="shared" si="8"/>
        <v>0</v>
      </c>
      <c r="AE34" s="37">
        <f t="shared" si="8"/>
        <v>2</v>
      </c>
      <c r="AF34" s="37">
        <f t="shared" si="8"/>
        <v>2</v>
      </c>
      <c r="AG34" s="37">
        <f t="shared" si="8"/>
        <v>2</v>
      </c>
      <c r="AH34" s="37">
        <f t="shared" si="8"/>
        <v>3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409.98448165333338</v>
      </c>
      <c r="K35" s="36">
        <f t="shared" ref="K35:AH35" si="9">AVERAGEIF($I$3:$I$22,"l",K$3:K$22)</f>
        <v>278.53024446007197</v>
      </c>
      <c r="L35" s="36">
        <f t="shared" si="9"/>
        <v>204.32247049066666</v>
      </c>
      <c r="M35" s="36">
        <f t="shared" si="9"/>
        <v>409.98448165333338</v>
      </c>
      <c r="N35" s="36">
        <f t="shared" si="9"/>
        <v>278.53024446007197</v>
      </c>
      <c r="O35" s="36">
        <f t="shared" si="9"/>
        <v>204.32247049066666</v>
      </c>
      <c r="P35" s="36">
        <f t="shared" si="9"/>
        <v>2426.8232140933337</v>
      </c>
      <c r="Q35" s="36">
        <f t="shared" si="9"/>
        <v>2109.5921462880001</v>
      </c>
      <c r="R35" s="36">
        <f t="shared" si="9"/>
        <v>1259.6095831986665</v>
      </c>
      <c r="S35" s="36">
        <f t="shared" si="9"/>
        <v>2426.8232140933337</v>
      </c>
      <c r="T35" s="36">
        <f t="shared" si="9"/>
        <v>2109.5921462880001</v>
      </c>
      <c r="U35" s="36">
        <f t="shared" si="9"/>
        <v>2286.9635611933336</v>
      </c>
      <c r="V35" s="36">
        <f t="shared" si="9"/>
        <v>620.46827831999997</v>
      </c>
      <c r="W35" s="36">
        <f t="shared" si="9"/>
        <v>527.39803657200002</v>
      </c>
      <c r="X35" s="36">
        <f t="shared" si="9"/>
        <v>434.32779482400002</v>
      </c>
      <c r="Y35" s="36">
        <f t="shared" si="9"/>
        <v>265.11706957999996</v>
      </c>
      <c r="Z35" s="36">
        <f t="shared" si="9"/>
        <v>465.35120874</v>
      </c>
      <c r="AA35" s="36">
        <f t="shared" si="9"/>
        <v>175.24861537266665</v>
      </c>
      <c r="AB35" s="36">
        <f t="shared" si="9"/>
        <v>46.535120874</v>
      </c>
      <c r="AC35" s="36">
        <f t="shared" si="9"/>
        <v>35.448064753200001</v>
      </c>
      <c r="AD35" s="36">
        <f t="shared" si="9"/>
        <v>32.574584611799999</v>
      </c>
      <c r="AE35" s="36">
        <f t="shared" si="9"/>
        <v>1198.7243704919999</v>
      </c>
      <c r="AF35" s="36"/>
      <c r="AG35" s="36">
        <f t="shared" si="9"/>
        <v>839.1070593444</v>
      </c>
      <c r="AH35" s="36">
        <f t="shared" si="9"/>
        <v>55.943861159999997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10">COUNTIFS($I$3:$I$22,"l",K$3:K$22,"&gt;1")</f>
        <v>1</v>
      </c>
      <c r="L36" s="37">
        <f t="shared" si="10"/>
        <v>3</v>
      </c>
      <c r="M36" s="37">
        <f t="shared" si="10"/>
        <v>3</v>
      </c>
      <c r="N36" s="37">
        <f t="shared" si="10"/>
        <v>1</v>
      </c>
      <c r="O36" s="37">
        <f t="shared" si="10"/>
        <v>3</v>
      </c>
      <c r="P36" s="37">
        <f t="shared" si="10"/>
        <v>3</v>
      </c>
      <c r="Q36" s="37">
        <f t="shared" si="10"/>
        <v>1</v>
      </c>
      <c r="R36" s="37">
        <f t="shared" si="10"/>
        <v>3</v>
      </c>
      <c r="S36" s="37">
        <f t="shared" si="10"/>
        <v>3</v>
      </c>
      <c r="T36" s="37">
        <f t="shared" si="10"/>
        <v>1</v>
      </c>
      <c r="U36" s="37">
        <f t="shared" si="10"/>
        <v>3</v>
      </c>
      <c r="V36" s="37">
        <f t="shared" si="10"/>
        <v>1</v>
      </c>
      <c r="W36" s="37">
        <f t="shared" si="10"/>
        <v>1</v>
      </c>
      <c r="X36" s="37">
        <f t="shared" si="10"/>
        <v>1</v>
      </c>
      <c r="Y36" s="37">
        <f t="shared" si="10"/>
        <v>3</v>
      </c>
      <c r="Z36" s="37">
        <f t="shared" si="10"/>
        <v>1</v>
      </c>
      <c r="AA36" s="37">
        <f t="shared" si="10"/>
        <v>3</v>
      </c>
      <c r="AB36" s="37">
        <f t="shared" si="10"/>
        <v>1</v>
      </c>
      <c r="AC36" s="37">
        <f t="shared" si="10"/>
        <v>1</v>
      </c>
      <c r="AD36" s="37">
        <f t="shared" si="10"/>
        <v>1</v>
      </c>
      <c r="AE36" s="37">
        <f t="shared" si="10"/>
        <v>1</v>
      </c>
      <c r="AF36" s="37">
        <f t="shared" si="10"/>
        <v>0</v>
      </c>
      <c r="AG36" s="37">
        <f t="shared" si="10"/>
        <v>1</v>
      </c>
      <c r="AH36" s="37">
        <f t="shared" si="10"/>
        <v>1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787.55853478999995</v>
      </c>
      <c r="K38" s="36">
        <f t="shared" ref="K38:AH38" si="11">AVERAGEIF($H$3:$H$22,"PL",K$3:K$22)</f>
        <v>459.26512223003601</v>
      </c>
      <c r="L38" s="36">
        <f t="shared" si="11"/>
        <v>594.29097435300002</v>
      </c>
      <c r="M38" s="36">
        <f t="shared" si="11"/>
        <v>787.55853478999995</v>
      </c>
      <c r="N38" s="36">
        <f t="shared" si="11"/>
        <v>459.26512223003601</v>
      </c>
      <c r="O38" s="36">
        <f t="shared" si="11"/>
        <v>594.29097435300002</v>
      </c>
      <c r="P38" s="36">
        <f t="shared" si="11"/>
        <v>3845.4682783200001</v>
      </c>
      <c r="Q38" s="36">
        <f t="shared" si="11"/>
        <v>3803.1973820959997</v>
      </c>
      <c r="R38" s="36">
        <f t="shared" si="11"/>
        <v>2624.9527948240002</v>
      </c>
      <c r="S38" s="36">
        <f t="shared" si="11"/>
        <v>3845.4682783200001</v>
      </c>
      <c r="T38" s="36">
        <f t="shared" si="11"/>
        <v>3803.1973820959997</v>
      </c>
      <c r="U38" s="36">
        <f t="shared" si="11"/>
        <v>3845.4682783200001</v>
      </c>
      <c r="V38" s="36">
        <f t="shared" si="11"/>
        <v>1310.23413916</v>
      </c>
      <c r="W38" s="36">
        <f t="shared" si="11"/>
        <v>1263.699018286</v>
      </c>
      <c r="X38" s="36">
        <f t="shared" si="11"/>
        <v>1217.1638974120001</v>
      </c>
      <c r="Y38" s="36">
        <f t="shared" si="11"/>
        <v>321.78373624666665</v>
      </c>
      <c r="Z38" s="36">
        <f t="shared" si="11"/>
        <v>357.67560436999997</v>
      </c>
      <c r="AA38" s="36">
        <f t="shared" si="11"/>
        <v>231.91528203933331</v>
      </c>
      <c r="AB38" s="36">
        <f t="shared" si="11"/>
        <v>46.535120874</v>
      </c>
      <c r="AC38" s="36">
        <f t="shared" si="11"/>
        <v>35.448064753200001</v>
      </c>
      <c r="AD38" s="36">
        <f t="shared" si="11"/>
        <v>32.574584611799999</v>
      </c>
      <c r="AE38" s="36">
        <f t="shared" si="11"/>
        <v>2250</v>
      </c>
      <c r="AF38" s="36">
        <f t="shared" si="11"/>
        <v>2250</v>
      </c>
      <c r="AG38" s="36">
        <f t="shared" si="11"/>
        <v>1875</v>
      </c>
      <c r="AH38" s="36">
        <f t="shared" si="11"/>
        <v>777.97193058000005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H39" si="12">COUNTIFS($H$3:$H$22,"PL",K$3:K$22,"&gt;1")</f>
        <v>2</v>
      </c>
      <c r="L39" s="37">
        <f t="shared" si="12"/>
        <v>4</v>
      </c>
      <c r="M39" s="37">
        <f t="shared" si="12"/>
        <v>4</v>
      </c>
      <c r="N39" s="37">
        <f t="shared" si="12"/>
        <v>2</v>
      </c>
      <c r="O39" s="37">
        <f t="shared" si="12"/>
        <v>4</v>
      </c>
      <c r="P39" s="37">
        <f t="shared" si="12"/>
        <v>4</v>
      </c>
      <c r="Q39" s="37">
        <f t="shared" si="12"/>
        <v>3</v>
      </c>
      <c r="R39" s="37">
        <f t="shared" si="12"/>
        <v>4</v>
      </c>
      <c r="S39" s="37">
        <f t="shared" si="12"/>
        <v>4</v>
      </c>
      <c r="T39" s="37">
        <f t="shared" si="12"/>
        <v>3</v>
      </c>
      <c r="U39" s="37">
        <f t="shared" si="12"/>
        <v>4</v>
      </c>
      <c r="V39" s="37">
        <f t="shared" si="12"/>
        <v>2</v>
      </c>
      <c r="W39" s="37">
        <f t="shared" si="12"/>
        <v>2</v>
      </c>
      <c r="X39" s="37">
        <f t="shared" si="12"/>
        <v>2</v>
      </c>
      <c r="Y39" s="37">
        <f t="shared" si="12"/>
        <v>3</v>
      </c>
      <c r="Z39" s="37">
        <f t="shared" si="12"/>
        <v>2</v>
      </c>
      <c r="AA39" s="37">
        <f t="shared" si="12"/>
        <v>3</v>
      </c>
      <c r="AB39" s="37">
        <f t="shared" si="12"/>
        <v>1</v>
      </c>
      <c r="AC39" s="37">
        <f t="shared" si="12"/>
        <v>1</v>
      </c>
      <c r="AD39" s="37">
        <f t="shared" si="12"/>
        <v>1</v>
      </c>
      <c r="AE39" s="37">
        <f t="shared" si="12"/>
        <v>2</v>
      </c>
      <c r="AF39" s="37">
        <f t="shared" si="12"/>
        <v>2</v>
      </c>
      <c r="AG39" s="37">
        <f t="shared" si="12"/>
        <v>2</v>
      </c>
      <c r="AH39" s="37">
        <f t="shared" si="12"/>
        <v>2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559.90643526666668</v>
      </c>
      <c r="K40" s="36">
        <f t="shared" ref="K40:AH40" si="13">AVERAGEIF($H$3:$H$22,"CC",K$3:K$22)</f>
        <v>580</v>
      </c>
      <c r="L40" s="36">
        <f t="shared" si="13"/>
        <v>531.93450468666663</v>
      </c>
      <c r="M40" s="36">
        <f t="shared" si="13"/>
        <v>559.90643526666668</v>
      </c>
      <c r="N40" s="36">
        <f t="shared" si="13"/>
        <v>580</v>
      </c>
      <c r="O40" s="36">
        <f t="shared" si="13"/>
        <v>531.93450468666663</v>
      </c>
      <c r="P40" s="36">
        <f t="shared" si="13"/>
        <v>3032.8655096666666</v>
      </c>
      <c r="Q40" s="36">
        <f t="shared" si="13"/>
        <v>5500</v>
      </c>
      <c r="R40" s="36">
        <f t="shared" si="13"/>
        <v>2893.005856766667</v>
      </c>
      <c r="S40" s="36">
        <f t="shared" si="13"/>
        <v>3032.8655096666666</v>
      </c>
      <c r="T40" s="36">
        <f t="shared" si="13"/>
        <v>5500</v>
      </c>
      <c r="U40" s="36">
        <f t="shared" si="13"/>
        <v>2893.005856766667</v>
      </c>
      <c r="V40" s="36"/>
      <c r="W40" s="36"/>
      <c r="X40" s="36"/>
      <c r="Y40" s="36"/>
      <c r="Z40" s="36"/>
      <c r="AA40" s="36" t="e">
        <f t="shared" si="13"/>
        <v>#DIV/0!</v>
      </c>
      <c r="AB40" s="36"/>
      <c r="AC40" s="36"/>
      <c r="AD40" s="36"/>
      <c r="AE40" s="36">
        <f t="shared" si="13"/>
        <v>1198.7243704919999</v>
      </c>
      <c r="AF40" s="36"/>
      <c r="AG40" s="36">
        <f t="shared" si="13"/>
        <v>839.1070593444</v>
      </c>
      <c r="AH40" s="36">
        <f t="shared" si="13"/>
        <v>1800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4">COUNTIFS($H$3:$H$22,"CC",K$3:K$22,"&gt;1")</f>
        <v>2</v>
      </c>
      <c r="L41" s="37">
        <f t="shared" si="14"/>
        <v>3</v>
      </c>
      <c r="M41" s="37">
        <f t="shared" si="14"/>
        <v>3</v>
      </c>
      <c r="N41" s="37">
        <f t="shared" si="14"/>
        <v>2</v>
      </c>
      <c r="O41" s="37">
        <f t="shared" si="14"/>
        <v>3</v>
      </c>
      <c r="P41" s="37">
        <f t="shared" si="14"/>
        <v>3</v>
      </c>
      <c r="Q41" s="37">
        <f t="shared" si="14"/>
        <v>1</v>
      </c>
      <c r="R41" s="37">
        <f t="shared" si="14"/>
        <v>3</v>
      </c>
      <c r="S41" s="37">
        <f t="shared" si="14"/>
        <v>3</v>
      </c>
      <c r="T41" s="37">
        <f t="shared" si="14"/>
        <v>1</v>
      </c>
      <c r="U41" s="37">
        <f t="shared" si="14"/>
        <v>3</v>
      </c>
      <c r="V41" s="37">
        <f t="shared" si="14"/>
        <v>0</v>
      </c>
      <c r="W41" s="37">
        <f t="shared" si="14"/>
        <v>0</v>
      </c>
      <c r="X41" s="37">
        <f t="shared" si="14"/>
        <v>0</v>
      </c>
      <c r="Y41" s="37">
        <f t="shared" si="14"/>
        <v>0</v>
      </c>
      <c r="Z41" s="37">
        <f t="shared" si="14"/>
        <v>0</v>
      </c>
      <c r="AA41" s="37">
        <f t="shared" si="14"/>
        <v>0</v>
      </c>
      <c r="AB41" s="37">
        <f t="shared" si="14"/>
        <v>0</v>
      </c>
      <c r="AC41" s="37">
        <f t="shared" si="14"/>
        <v>0</v>
      </c>
      <c r="AD41" s="37">
        <f t="shared" si="14"/>
        <v>0</v>
      </c>
      <c r="AE41" s="37">
        <f t="shared" si="14"/>
        <v>1</v>
      </c>
      <c r="AF41" s="37">
        <f t="shared" si="14"/>
        <v>0</v>
      </c>
      <c r="AG41" s="37">
        <f t="shared" si="14"/>
        <v>1</v>
      </c>
      <c r="AH41" s="37">
        <f t="shared" si="14"/>
        <v>1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5">AVERAGEIF($H$3:$H$22,"CR",Y$3:Y$22)</f>
        <v>80</v>
      </c>
      <c r="Z42" s="36"/>
      <c r="AA42" s="36">
        <f t="shared" si="15"/>
        <v>80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6">COUNTIFS($H$3:$H$22,"CR",K$3:K$22,"&gt;1")</f>
        <v>0</v>
      </c>
      <c r="L43" s="37">
        <f t="shared" si="16"/>
        <v>0</v>
      </c>
      <c r="M43" s="37">
        <f t="shared" si="16"/>
        <v>0</v>
      </c>
      <c r="N43" s="37">
        <f t="shared" si="16"/>
        <v>0</v>
      </c>
      <c r="O43" s="37">
        <f t="shared" si="16"/>
        <v>0</v>
      </c>
      <c r="P43" s="37">
        <f t="shared" si="16"/>
        <v>0</v>
      </c>
      <c r="Q43" s="37">
        <f t="shared" si="16"/>
        <v>0</v>
      </c>
      <c r="R43" s="37">
        <f t="shared" si="16"/>
        <v>0</v>
      </c>
      <c r="S43" s="37">
        <f t="shared" si="16"/>
        <v>0</v>
      </c>
      <c r="T43" s="37">
        <f t="shared" si="16"/>
        <v>0</v>
      </c>
      <c r="U43" s="37">
        <f t="shared" si="16"/>
        <v>0</v>
      </c>
      <c r="V43" s="37">
        <f t="shared" si="16"/>
        <v>0</v>
      </c>
      <c r="W43" s="37">
        <f t="shared" si="16"/>
        <v>0</v>
      </c>
      <c r="X43" s="37">
        <f t="shared" si="16"/>
        <v>0</v>
      </c>
      <c r="Y43" s="37">
        <f t="shared" si="16"/>
        <v>2</v>
      </c>
      <c r="Z43" s="37">
        <f t="shared" si="16"/>
        <v>0</v>
      </c>
      <c r="AA43" s="37">
        <f t="shared" si="16"/>
        <v>2</v>
      </c>
      <c r="AB43" s="37">
        <f t="shared" si="16"/>
        <v>0</v>
      </c>
      <c r="AC43" s="37">
        <f t="shared" si="16"/>
        <v>0</v>
      </c>
      <c r="AD43" s="37">
        <f t="shared" si="16"/>
        <v>0</v>
      </c>
      <c r="AE43" s="37">
        <f t="shared" si="16"/>
        <v>0</v>
      </c>
      <c r="AF43" s="37">
        <f t="shared" si="16"/>
        <v>0</v>
      </c>
      <c r="AG43" s="37">
        <f t="shared" si="16"/>
        <v>0</v>
      </c>
      <c r="AH43" s="37">
        <f t="shared" si="16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H44" si="17">AVERAGEIF($H$3:$H$22,"HY",K$3:K$22)</f>
        <v>890</v>
      </c>
      <c r="L44" s="36">
        <f t="shared" si="17"/>
        <v>890</v>
      </c>
      <c r="M44" s="36">
        <f t="shared" si="17"/>
        <v>890</v>
      </c>
      <c r="N44" s="36">
        <f t="shared" si="17"/>
        <v>890</v>
      </c>
      <c r="O44" s="36">
        <f t="shared" si="17"/>
        <v>890</v>
      </c>
      <c r="P44" s="36">
        <f t="shared" si="17"/>
        <v>1695</v>
      </c>
      <c r="Q44" s="36">
        <f t="shared" si="17"/>
        <v>890</v>
      </c>
      <c r="R44" s="36">
        <f t="shared" si="17"/>
        <v>1445</v>
      </c>
      <c r="S44" s="36">
        <f t="shared" si="17"/>
        <v>1695</v>
      </c>
      <c r="T44" s="36">
        <f t="shared" si="17"/>
        <v>1780</v>
      </c>
      <c r="U44" s="36">
        <f t="shared" si="17"/>
        <v>1695</v>
      </c>
      <c r="V44" s="36">
        <f t="shared" si="17"/>
        <v>1467.5</v>
      </c>
      <c r="W44" s="36">
        <f t="shared" si="17"/>
        <v>2560</v>
      </c>
      <c r="X44" s="36">
        <f t="shared" si="17"/>
        <v>1430</v>
      </c>
      <c r="Y44" s="36">
        <f t="shared" si="17"/>
        <v>126.5</v>
      </c>
      <c r="Z44" s="36">
        <f t="shared" si="17"/>
        <v>100</v>
      </c>
      <c r="AA44" s="36">
        <f t="shared" si="17"/>
        <v>111.2</v>
      </c>
      <c r="AB44" s="36"/>
      <c r="AC44" s="36"/>
      <c r="AD44" s="36"/>
      <c r="AE44" s="36">
        <f t="shared" si="17"/>
        <v>8500</v>
      </c>
      <c r="AF44" s="36">
        <f t="shared" si="17"/>
        <v>8500</v>
      </c>
      <c r="AG44" s="36">
        <f t="shared" si="17"/>
        <v>8500</v>
      </c>
      <c r="AH44" s="36">
        <f t="shared" si="17"/>
        <v>1000</v>
      </c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H45" si="18">COUNTIFS($H$3:$H$22,"HY",K$3:K$22,"&gt;1")</f>
        <v>1</v>
      </c>
      <c r="L45" s="37">
        <f t="shared" si="18"/>
        <v>1</v>
      </c>
      <c r="M45" s="37">
        <f t="shared" si="18"/>
        <v>1</v>
      </c>
      <c r="N45" s="37">
        <f t="shared" si="18"/>
        <v>1</v>
      </c>
      <c r="O45" s="37">
        <f t="shared" si="18"/>
        <v>1</v>
      </c>
      <c r="P45" s="37">
        <f t="shared" si="18"/>
        <v>2</v>
      </c>
      <c r="Q45" s="37">
        <f t="shared" si="18"/>
        <v>1</v>
      </c>
      <c r="R45" s="37">
        <f t="shared" si="18"/>
        <v>2</v>
      </c>
      <c r="S45" s="37">
        <f t="shared" si="18"/>
        <v>2</v>
      </c>
      <c r="T45" s="37">
        <f t="shared" si="18"/>
        <v>1</v>
      </c>
      <c r="U45" s="37">
        <f t="shared" si="18"/>
        <v>2</v>
      </c>
      <c r="V45" s="37">
        <f t="shared" si="18"/>
        <v>2</v>
      </c>
      <c r="W45" s="37">
        <f t="shared" si="18"/>
        <v>1</v>
      </c>
      <c r="X45" s="37">
        <f t="shared" si="18"/>
        <v>2</v>
      </c>
      <c r="Y45" s="37">
        <f t="shared" si="18"/>
        <v>2</v>
      </c>
      <c r="Z45" s="37">
        <f t="shared" si="18"/>
        <v>1</v>
      </c>
      <c r="AA45" s="37">
        <f t="shared" si="18"/>
        <v>2</v>
      </c>
      <c r="AB45" s="37">
        <f t="shared" si="18"/>
        <v>0</v>
      </c>
      <c r="AC45" s="37">
        <f t="shared" si="18"/>
        <v>0</v>
      </c>
      <c r="AD45" s="37">
        <f t="shared" si="18"/>
        <v>0</v>
      </c>
      <c r="AE45" s="37">
        <f t="shared" si="18"/>
        <v>1</v>
      </c>
      <c r="AF45" s="37">
        <f t="shared" si="18"/>
        <v>1</v>
      </c>
      <c r="AG45" s="37">
        <f t="shared" si="18"/>
        <v>1</v>
      </c>
      <c r="AH45" s="37">
        <f t="shared" si="18"/>
        <v>1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671.65890749333323</v>
      </c>
      <c r="K47" s="36">
        <f t="shared" ref="K47:AH47" si="19">AVERAGEIF($F$3:$F$22,"SW",K$3:K$22)</f>
        <v>479.51008148669069</v>
      </c>
      <c r="L47" s="36">
        <f t="shared" si="19"/>
        <v>568.82790191200002</v>
      </c>
      <c r="M47" s="36">
        <f t="shared" si="19"/>
        <v>671.65890749333323</v>
      </c>
      <c r="N47" s="36">
        <f t="shared" si="19"/>
        <v>479.51008148669069</v>
      </c>
      <c r="O47" s="36">
        <f t="shared" si="19"/>
        <v>568.82790191200002</v>
      </c>
      <c r="P47" s="36">
        <f t="shared" si="19"/>
        <v>2913.4116070466666</v>
      </c>
      <c r="Q47" s="36">
        <f t="shared" si="19"/>
        <v>3804.7960731439998</v>
      </c>
      <c r="R47" s="36">
        <f t="shared" si="19"/>
        <v>2246.4714582660004</v>
      </c>
      <c r="S47" s="36">
        <f t="shared" si="19"/>
        <v>2913.4116070466666</v>
      </c>
      <c r="T47" s="36">
        <f t="shared" si="19"/>
        <v>3804.7960731439998</v>
      </c>
      <c r="U47" s="36">
        <f t="shared" si="19"/>
        <v>2843.4817805966668</v>
      </c>
      <c r="V47" s="36">
        <f t="shared" si="19"/>
        <v>497.73413915999998</v>
      </c>
      <c r="W47" s="36">
        <f t="shared" si="19"/>
        <v>527.39803657200002</v>
      </c>
      <c r="X47" s="36">
        <f t="shared" si="19"/>
        <v>367.16389741199998</v>
      </c>
      <c r="Y47" s="36">
        <f t="shared" si="19"/>
        <v>205.670241748</v>
      </c>
      <c r="Z47" s="36">
        <f t="shared" si="19"/>
        <v>465.35120874</v>
      </c>
      <c r="AA47" s="36">
        <f t="shared" si="19"/>
        <v>145.62916922359997</v>
      </c>
      <c r="AB47" s="36">
        <f t="shared" si="19"/>
        <v>46.535120874</v>
      </c>
      <c r="AC47" s="36">
        <f t="shared" si="19"/>
        <v>35.448064753200001</v>
      </c>
      <c r="AD47" s="36">
        <f t="shared" si="19"/>
        <v>32.574584611799999</v>
      </c>
      <c r="AE47" s="36">
        <f t="shared" si="19"/>
        <v>1198.7243704919999</v>
      </c>
      <c r="AF47" s="36"/>
      <c r="AG47" s="36">
        <f t="shared" si="19"/>
        <v>839.1070593444</v>
      </c>
      <c r="AH47" s="36">
        <f t="shared" si="19"/>
        <v>951.98128705333329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H48" si="20">COUNTIFS($F$3:$F$22,"SW",K$3:K$22,"&gt;1")</f>
        <v>3</v>
      </c>
      <c r="L48" s="37">
        <f t="shared" si="20"/>
        <v>6</v>
      </c>
      <c r="M48" s="37">
        <f t="shared" si="20"/>
        <v>6</v>
      </c>
      <c r="N48" s="37">
        <f t="shared" si="20"/>
        <v>3</v>
      </c>
      <c r="O48" s="37">
        <f t="shared" si="20"/>
        <v>6</v>
      </c>
      <c r="P48" s="37">
        <f t="shared" si="20"/>
        <v>6</v>
      </c>
      <c r="Q48" s="37">
        <f t="shared" si="20"/>
        <v>2</v>
      </c>
      <c r="R48" s="37">
        <f t="shared" si="20"/>
        <v>6</v>
      </c>
      <c r="S48" s="37">
        <f t="shared" si="20"/>
        <v>6</v>
      </c>
      <c r="T48" s="37">
        <f t="shared" si="20"/>
        <v>2</v>
      </c>
      <c r="U48" s="37">
        <f t="shared" si="20"/>
        <v>6</v>
      </c>
      <c r="V48" s="37">
        <f t="shared" si="20"/>
        <v>2</v>
      </c>
      <c r="W48" s="37">
        <f t="shared" si="20"/>
        <v>1</v>
      </c>
      <c r="X48" s="37">
        <f t="shared" si="20"/>
        <v>2</v>
      </c>
      <c r="Y48" s="37">
        <f t="shared" si="20"/>
        <v>5</v>
      </c>
      <c r="Z48" s="37">
        <f t="shared" si="20"/>
        <v>1</v>
      </c>
      <c r="AA48" s="37">
        <f t="shared" si="20"/>
        <v>5</v>
      </c>
      <c r="AB48" s="37">
        <f t="shared" si="20"/>
        <v>1</v>
      </c>
      <c r="AC48" s="37">
        <f t="shared" si="20"/>
        <v>1</v>
      </c>
      <c r="AD48" s="37">
        <f t="shared" si="20"/>
        <v>1</v>
      </c>
      <c r="AE48" s="37">
        <f t="shared" si="20"/>
        <v>1</v>
      </c>
      <c r="AF48" s="37">
        <f t="shared" si="20"/>
        <v>0</v>
      </c>
      <c r="AG48" s="37">
        <f t="shared" si="20"/>
        <v>1</v>
      </c>
      <c r="AH48" s="37">
        <f t="shared" si="20"/>
        <v>3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617.13620642285707</v>
      </c>
      <c r="K49" s="36">
        <f t="shared" ref="K49:AH49" si="21">AVERAGEIF($G$3:$G$22,"SaaS",K$3:K$22)</f>
        <v>593.70604889201445</v>
      </c>
      <c r="L49" s="36">
        <f t="shared" si="21"/>
        <v>494.70963021028575</v>
      </c>
      <c r="M49" s="36">
        <f t="shared" si="21"/>
        <v>617.13620642285707</v>
      </c>
      <c r="N49" s="36">
        <f t="shared" si="21"/>
        <v>593.70604889201445</v>
      </c>
      <c r="O49" s="36">
        <f t="shared" si="21"/>
        <v>494.70963021028575</v>
      </c>
      <c r="P49" s="36">
        <f t="shared" si="21"/>
        <v>3096.7188491422221</v>
      </c>
      <c r="Q49" s="36">
        <f t="shared" si="21"/>
        <v>3559.9184292576001</v>
      </c>
      <c r="R49" s="36">
        <f t="shared" si="21"/>
        <v>2452.0920832884444</v>
      </c>
      <c r="S49" s="36">
        <f t="shared" si="21"/>
        <v>3096.7188491422221</v>
      </c>
      <c r="T49" s="36">
        <f t="shared" si="21"/>
        <v>3737.9184292576001</v>
      </c>
      <c r="U49" s="36">
        <f t="shared" si="21"/>
        <v>3050.0989648422224</v>
      </c>
      <c r="V49" s="36">
        <f t="shared" si="21"/>
        <v>1388.8670695799999</v>
      </c>
      <c r="W49" s="36">
        <f t="shared" si="21"/>
        <v>1695.799345524</v>
      </c>
      <c r="X49" s="36">
        <f t="shared" si="21"/>
        <v>1323.581948706</v>
      </c>
      <c r="Y49" s="36">
        <f t="shared" si="21"/>
        <v>216.39186812333332</v>
      </c>
      <c r="Z49" s="36">
        <f t="shared" si="21"/>
        <v>271.78373624666665</v>
      </c>
      <c r="AA49" s="36">
        <f t="shared" si="21"/>
        <v>166.35764101966666</v>
      </c>
      <c r="AB49" s="36">
        <f t="shared" si="21"/>
        <v>46.535120874</v>
      </c>
      <c r="AC49" s="36">
        <f t="shared" si="21"/>
        <v>35.448064753200001</v>
      </c>
      <c r="AD49" s="36">
        <f t="shared" si="21"/>
        <v>32.574584611799999</v>
      </c>
      <c r="AE49" s="36">
        <f t="shared" si="21"/>
        <v>3549.681092623</v>
      </c>
      <c r="AF49" s="36">
        <f t="shared" si="21"/>
        <v>4333.333333333333</v>
      </c>
      <c r="AG49" s="36">
        <f t="shared" si="21"/>
        <v>3272.2767648361</v>
      </c>
      <c r="AH49" s="36">
        <f t="shared" si="21"/>
        <v>1088.98596529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H50" si="22">COUNTIFS($G$3:$G$22,"SaaS",K$3:K$22,"&gt;1")</f>
        <v>5</v>
      </c>
      <c r="L50" s="37">
        <f t="shared" si="22"/>
        <v>7</v>
      </c>
      <c r="M50" s="37">
        <f t="shared" si="22"/>
        <v>7</v>
      </c>
      <c r="N50" s="37">
        <f t="shared" si="22"/>
        <v>5</v>
      </c>
      <c r="O50" s="37">
        <f t="shared" si="22"/>
        <v>7</v>
      </c>
      <c r="P50" s="37">
        <f t="shared" si="22"/>
        <v>9</v>
      </c>
      <c r="Q50" s="37">
        <f t="shared" si="22"/>
        <v>5</v>
      </c>
      <c r="R50" s="37">
        <f t="shared" si="22"/>
        <v>9</v>
      </c>
      <c r="S50" s="37">
        <f t="shared" si="22"/>
        <v>9</v>
      </c>
      <c r="T50" s="37">
        <f t="shared" si="22"/>
        <v>5</v>
      </c>
      <c r="U50" s="37">
        <f t="shared" si="22"/>
        <v>9</v>
      </c>
      <c r="V50" s="37">
        <f t="shared" si="22"/>
        <v>4</v>
      </c>
      <c r="W50" s="37">
        <f t="shared" si="22"/>
        <v>3</v>
      </c>
      <c r="X50" s="37">
        <f t="shared" si="22"/>
        <v>4</v>
      </c>
      <c r="Y50" s="37">
        <f t="shared" si="22"/>
        <v>6</v>
      </c>
      <c r="Z50" s="37">
        <f t="shared" si="22"/>
        <v>3</v>
      </c>
      <c r="AA50" s="37">
        <f t="shared" si="22"/>
        <v>6</v>
      </c>
      <c r="AB50" s="37">
        <f t="shared" si="22"/>
        <v>1</v>
      </c>
      <c r="AC50" s="37">
        <f t="shared" si="22"/>
        <v>1</v>
      </c>
      <c r="AD50" s="37">
        <f t="shared" si="22"/>
        <v>1</v>
      </c>
      <c r="AE50" s="37">
        <f t="shared" si="22"/>
        <v>4</v>
      </c>
      <c r="AF50" s="37">
        <f t="shared" si="22"/>
        <v>3</v>
      </c>
      <c r="AG50" s="37">
        <f t="shared" si="22"/>
        <v>4</v>
      </c>
      <c r="AH50" s="37">
        <f t="shared" si="22"/>
        <v>4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3">COUNTIFS($E$3:$E$22,"HW",K$3:K$22,"&gt;1")</f>
        <v>0</v>
      </c>
      <c r="L52" s="37">
        <f t="shared" si="23"/>
        <v>0</v>
      </c>
      <c r="M52" s="37">
        <f t="shared" si="23"/>
        <v>0</v>
      </c>
      <c r="N52" s="37">
        <f t="shared" si="23"/>
        <v>0</v>
      </c>
      <c r="O52" s="37">
        <f t="shared" si="23"/>
        <v>0</v>
      </c>
      <c r="P52" s="37">
        <f t="shared" si="23"/>
        <v>0</v>
      </c>
      <c r="Q52" s="37">
        <f t="shared" si="23"/>
        <v>0</v>
      </c>
      <c r="R52" s="37">
        <f t="shared" si="23"/>
        <v>0</v>
      </c>
      <c r="S52" s="37">
        <f t="shared" si="23"/>
        <v>0</v>
      </c>
      <c r="T52" s="37">
        <f t="shared" si="23"/>
        <v>0</v>
      </c>
      <c r="U52" s="37">
        <f t="shared" si="23"/>
        <v>0</v>
      </c>
      <c r="V52" s="37">
        <f t="shared" si="23"/>
        <v>0</v>
      </c>
      <c r="W52" s="37">
        <f t="shared" si="23"/>
        <v>0</v>
      </c>
      <c r="X52" s="37">
        <f t="shared" si="23"/>
        <v>0</v>
      </c>
      <c r="Y52" s="37">
        <f t="shared" si="23"/>
        <v>0</v>
      </c>
      <c r="Z52" s="37">
        <f t="shared" si="23"/>
        <v>0</v>
      </c>
      <c r="AA52" s="37">
        <f t="shared" si="23"/>
        <v>0</v>
      </c>
      <c r="AB52" s="37">
        <f t="shared" si="23"/>
        <v>0</v>
      </c>
      <c r="AC52" s="37">
        <f t="shared" si="23"/>
        <v>0</v>
      </c>
      <c r="AD52" s="37">
        <f t="shared" si="23"/>
        <v>0</v>
      </c>
      <c r="AE52" s="37">
        <f t="shared" si="23"/>
        <v>0</v>
      </c>
      <c r="AF52" s="37">
        <f t="shared" si="23"/>
        <v>0</v>
      </c>
      <c r="AG52" s="37">
        <f t="shared" si="23"/>
        <v>0</v>
      </c>
      <c r="AH52" s="37">
        <f t="shared" si="23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866</v>
      </c>
      <c r="K54" s="36">
        <f t="shared" ref="K54:AH54" si="24">AVERAGEIF($D$3:$D$22,"S",K$3:K$22)</f>
        <v>683.33333333333337</v>
      </c>
      <c r="L54" s="36">
        <f t="shared" si="24"/>
        <v>778</v>
      </c>
      <c r="M54" s="36">
        <f t="shared" si="24"/>
        <v>866</v>
      </c>
      <c r="N54" s="36">
        <f t="shared" si="24"/>
        <v>683.33333333333337</v>
      </c>
      <c r="O54" s="36">
        <f t="shared" si="24"/>
        <v>778</v>
      </c>
      <c r="P54" s="36">
        <f t="shared" si="24"/>
        <v>3098</v>
      </c>
      <c r="Q54" s="36">
        <f t="shared" si="24"/>
        <v>3296.6666666666665</v>
      </c>
      <c r="R54" s="36">
        <f t="shared" si="24"/>
        <v>2630.5</v>
      </c>
      <c r="S54" s="36">
        <f t="shared" si="24"/>
        <v>3098</v>
      </c>
      <c r="T54" s="36">
        <f t="shared" si="24"/>
        <v>3593.3333333333335</v>
      </c>
      <c r="U54" s="36">
        <f t="shared" si="24"/>
        <v>3098</v>
      </c>
      <c r="V54" s="36">
        <f t="shared" si="24"/>
        <v>2560</v>
      </c>
      <c r="W54" s="36">
        <f t="shared" si="24"/>
        <v>2560</v>
      </c>
      <c r="X54" s="36">
        <f t="shared" si="24"/>
        <v>2560</v>
      </c>
      <c r="Y54" s="36">
        <f t="shared" si="24"/>
        <v>175</v>
      </c>
      <c r="Z54" s="36">
        <f t="shared" si="24"/>
        <v>100</v>
      </c>
      <c r="AA54" s="36">
        <f t="shared" si="24"/>
        <v>110</v>
      </c>
      <c r="AB54" s="36"/>
      <c r="AC54" s="36"/>
      <c r="AD54" s="36"/>
      <c r="AE54" s="36">
        <f t="shared" si="24"/>
        <v>5250</v>
      </c>
      <c r="AF54" s="36">
        <f t="shared" si="24"/>
        <v>5250</v>
      </c>
      <c r="AG54" s="36">
        <f t="shared" si="24"/>
        <v>5250</v>
      </c>
      <c r="AH54" s="36">
        <f t="shared" si="24"/>
        <v>1800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H55" si="25">COUNTIFS($D$3:$D$22,"S",K$3:K$22,"&gt;1")</f>
        <v>3</v>
      </c>
      <c r="L55" s="37">
        <f t="shared" si="25"/>
        <v>5</v>
      </c>
      <c r="M55" s="37">
        <f t="shared" si="25"/>
        <v>5</v>
      </c>
      <c r="N55" s="37">
        <f t="shared" si="25"/>
        <v>3</v>
      </c>
      <c r="O55" s="37">
        <f t="shared" si="25"/>
        <v>5</v>
      </c>
      <c r="P55" s="37">
        <f t="shared" si="25"/>
        <v>5</v>
      </c>
      <c r="Q55" s="37">
        <f t="shared" si="25"/>
        <v>3</v>
      </c>
      <c r="R55" s="37">
        <f t="shared" si="25"/>
        <v>5</v>
      </c>
      <c r="S55" s="37">
        <f t="shared" si="25"/>
        <v>5</v>
      </c>
      <c r="T55" s="37">
        <f t="shared" si="25"/>
        <v>3</v>
      </c>
      <c r="U55" s="37">
        <f t="shared" si="25"/>
        <v>5</v>
      </c>
      <c r="V55" s="37">
        <f t="shared" si="25"/>
        <v>1</v>
      </c>
      <c r="W55" s="37">
        <f t="shared" si="25"/>
        <v>1</v>
      </c>
      <c r="X55" s="37">
        <f t="shared" si="25"/>
        <v>1</v>
      </c>
      <c r="Y55" s="37">
        <f t="shared" si="25"/>
        <v>2</v>
      </c>
      <c r="Z55" s="37">
        <f t="shared" si="25"/>
        <v>1</v>
      </c>
      <c r="AA55" s="37">
        <f t="shared" si="25"/>
        <v>2</v>
      </c>
      <c r="AB55" s="37">
        <f t="shared" si="25"/>
        <v>0</v>
      </c>
      <c r="AC55" s="37">
        <f t="shared" si="25"/>
        <v>0</v>
      </c>
      <c r="AD55" s="37">
        <f t="shared" si="25"/>
        <v>0</v>
      </c>
      <c r="AE55" s="37">
        <f t="shared" si="25"/>
        <v>2</v>
      </c>
      <c r="AF55" s="37">
        <f t="shared" si="25"/>
        <v>2</v>
      </c>
      <c r="AG55" s="37">
        <f t="shared" si="25"/>
        <v>2</v>
      </c>
      <c r="AH55" s="37">
        <f t="shared" si="25"/>
        <v>1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539.85965290000001</v>
      </c>
      <c r="K56" s="36">
        <f t="shared" ref="K56:AH56" si="26">AVERAGEIF($D$3:$D$22,"m",K$3:K$22)</f>
        <v>640</v>
      </c>
      <c r="L56" s="36">
        <f t="shared" si="26"/>
        <v>377.90175703</v>
      </c>
      <c r="M56" s="36">
        <f t="shared" si="26"/>
        <v>539.85965290000001</v>
      </c>
      <c r="N56" s="36">
        <f t="shared" si="26"/>
        <v>640</v>
      </c>
      <c r="O56" s="36">
        <f t="shared" si="26"/>
        <v>377.90175703</v>
      </c>
      <c r="P56" s="36">
        <f t="shared" si="26"/>
        <v>3299.5321763333336</v>
      </c>
      <c r="Q56" s="36">
        <f t="shared" si="26"/>
        <v>5800</v>
      </c>
      <c r="R56" s="36">
        <f t="shared" si="26"/>
        <v>2393.005856766667</v>
      </c>
      <c r="S56" s="36">
        <f t="shared" si="26"/>
        <v>3299.5321763333336</v>
      </c>
      <c r="T56" s="36">
        <f t="shared" si="26"/>
        <v>5800</v>
      </c>
      <c r="U56" s="36">
        <f t="shared" si="26"/>
        <v>3159.6725234333335</v>
      </c>
      <c r="V56" s="36">
        <f t="shared" si="26"/>
        <v>1187.5</v>
      </c>
      <c r="W56" s="36">
        <f t="shared" si="26"/>
        <v>2000</v>
      </c>
      <c r="X56" s="36">
        <f t="shared" si="26"/>
        <v>1150</v>
      </c>
      <c r="Y56" s="36">
        <f t="shared" si="26"/>
        <v>161</v>
      </c>
      <c r="Z56" s="36">
        <f t="shared" si="26"/>
        <v>250</v>
      </c>
      <c r="AA56" s="36">
        <f t="shared" si="26"/>
        <v>150.79999999999998</v>
      </c>
      <c r="AB56" s="36"/>
      <c r="AC56" s="36"/>
      <c r="AD56" s="36"/>
      <c r="AE56" s="36">
        <f t="shared" si="26"/>
        <v>1849.3621852460001</v>
      </c>
      <c r="AF56" s="36">
        <f t="shared" si="26"/>
        <v>2500</v>
      </c>
      <c r="AG56" s="36">
        <f t="shared" si="26"/>
        <v>1294.5535296722001</v>
      </c>
      <c r="AH56" s="36">
        <f t="shared" si="26"/>
        <v>1250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H57" si="27">COUNTIFS($D$3:$D$22,"m",K$3:K$22,"&gt;1")</f>
        <v>1</v>
      </c>
      <c r="L57" s="37">
        <f t="shared" si="27"/>
        <v>2</v>
      </c>
      <c r="M57" s="37">
        <f t="shared" si="27"/>
        <v>2</v>
      </c>
      <c r="N57" s="37">
        <f t="shared" si="27"/>
        <v>1</v>
      </c>
      <c r="O57" s="37">
        <f t="shared" si="27"/>
        <v>2</v>
      </c>
      <c r="P57" s="37">
        <f t="shared" si="27"/>
        <v>3</v>
      </c>
      <c r="Q57" s="37">
        <f t="shared" si="27"/>
        <v>1</v>
      </c>
      <c r="R57" s="37">
        <f t="shared" si="27"/>
        <v>3</v>
      </c>
      <c r="S57" s="37">
        <f t="shared" si="27"/>
        <v>3</v>
      </c>
      <c r="T57" s="37">
        <f t="shared" si="27"/>
        <v>1</v>
      </c>
      <c r="U57" s="37">
        <f t="shared" si="27"/>
        <v>3</v>
      </c>
      <c r="V57" s="37">
        <f t="shared" si="27"/>
        <v>2</v>
      </c>
      <c r="W57" s="37">
        <f t="shared" si="27"/>
        <v>1</v>
      </c>
      <c r="X57" s="37">
        <f t="shared" si="27"/>
        <v>2</v>
      </c>
      <c r="Y57" s="37">
        <f t="shared" si="27"/>
        <v>3</v>
      </c>
      <c r="Z57" s="37">
        <f t="shared" si="27"/>
        <v>1</v>
      </c>
      <c r="AA57" s="37">
        <f t="shared" si="27"/>
        <v>3</v>
      </c>
      <c r="AB57" s="37">
        <f t="shared" si="27"/>
        <v>0</v>
      </c>
      <c r="AC57" s="37">
        <f t="shared" si="27"/>
        <v>0</v>
      </c>
      <c r="AD57" s="37">
        <f t="shared" si="27"/>
        <v>0</v>
      </c>
      <c r="AE57" s="37">
        <f t="shared" si="27"/>
        <v>2</v>
      </c>
      <c r="AF57" s="37">
        <f t="shared" si="27"/>
        <v>1</v>
      </c>
      <c r="AG57" s="37">
        <f t="shared" si="27"/>
        <v>2</v>
      </c>
      <c r="AH57" s="37">
        <f t="shared" si="27"/>
        <v>2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310.23413915999998</v>
      </c>
      <c r="K58" s="36">
        <f t="shared" ref="K58:AH58" si="28">AVERAGEIF($D$3:$D$22,"l",K$3:K$22)</f>
        <v>278.53024446007197</v>
      </c>
      <c r="L58" s="36">
        <f t="shared" si="28"/>
        <v>217.16389741200001</v>
      </c>
      <c r="M58" s="36">
        <f t="shared" si="28"/>
        <v>310.23413915999998</v>
      </c>
      <c r="N58" s="36">
        <f t="shared" si="28"/>
        <v>278.53024446007197</v>
      </c>
      <c r="O58" s="36">
        <f t="shared" si="28"/>
        <v>217.16389741200001</v>
      </c>
      <c r="P58" s="36">
        <f t="shared" si="28"/>
        <v>2481.8731132799999</v>
      </c>
      <c r="Q58" s="36">
        <f t="shared" si="28"/>
        <v>2109.5921462880001</v>
      </c>
      <c r="R58" s="36">
        <f t="shared" si="28"/>
        <v>1737.3111792960001</v>
      </c>
      <c r="S58" s="36">
        <f t="shared" si="28"/>
        <v>2481.8731132799999</v>
      </c>
      <c r="T58" s="36">
        <f t="shared" si="28"/>
        <v>2109.5921462880001</v>
      </c>
      <c r="U58" s="36">
        <f t="shared" si="28"/>
        <v>2481.8731132799999</v>
      </c>
      <c r="V58" s="36">
        <f t="shared" si="28"/>
        <v>620.46827831999997</v>
      </c>
      <c r="W58" s="36">
        <f t="shared" si="28"/>
        <v>527.39803657200002</v>
      </c>
      <c r="X58" s="36">
        <f t="shared" si="28"/>
        <v>434.32779482400002</v>
      </c>
      <c r="Y58" s="36">
        <f t="shared" si="28"/>
        <v>272.67560436999997</v>
      </c>
      <c r="Z58" s="36">
        <f t="shared" si="28"/>
        <v>465.35120874</v>
      </c>
      <c r="AA58" s="36">
        <f t="shared" si="28"/>
        <v>202.87292305899999</v>
      </c>
      <c r="AB58" s="36">
        <f t="shared" si="28"/>
        <v>46.535120874</v>
      </c>
      <c r="AC58" s="36">
        <f t="shared" si="28"/>
        <v>35.448064753200001</v>
      </c>
      <c r="AD58" s="36">
        <f t="shared" si="28"/>
        <v>32.574584611799999</v>
      </c>
      <c r="AE58" s="36"/>
      <c r="AF58" s="36"/>
      <c r="AG58" s="36"/>
      <c r="AH58" s="36">
        <f t="shared" si="28"/>
        <v>55.943861159999997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29">COUNTIFS($D$3:$D$22,"l",K$3:K$22,"&gt;1")</f>
        <v>1</v>
      </c>
      <c r="L59" s="37">
        <f t="shared" si="29"/>
        <v>1</v>
      </c>
      <c r="M59" s="37">
        <f t="shared" si="29"/>
        <v>1</v>
      </c>
      <c r="N59" s="37">
        <f t="shared" si="29"/>
        <v>1</v>
      </c>
      <c r="O59" s="37">
        <f t="shared" si="29"/>
        <v>1</v>
      </c>
      <c r="P59" s="37">
        <f t="shared" si="29"/>
        <v>1</v>
      </c>
      <c r="Q59" s="37">
        <f t="shared" si="29"/>
        <v>1</v>
      </c>
      <c r="R59" s="37">
        <f t="shared" si="29"/>
        <v>1</v>
      </c>
      <c r="S59" s="37">
        <f t="shared" si="29"/>
        <v>1</v>
      </c>
      <c r="T59" s="37">
        <f t="shared" si="29"/>
        <v>1</v>
      </c>
      <c r="U59" s="37">
        <f t="shared" si="29"/>
        <v>1</v>
      </c>
      <c r="V59" s="37">
        <f t="shared" si="29"/>
        <v>1</v>
      </c>
      <c r="W59" s="37">
        <f t="shared" si="29"/>
        <v>1</v>
      </c>
      <c r="X59" s="37">
        <f t="shared" si="29"/>
        <v>1</v>
      </c>
      <c r="Y59" s="37">
        <f t="shared" si="29"/>
        <v>2</v>
      </c>
      <c r="Z59" s="37">
        <f t="shared" si="29"/>
        <v>1</v>
      </c>
      <c r="AA59" s="37">
        <f t="shared" si="29"/>
        <v>2</v>
      </c>
      <c r="AB59" s="37">
        <f t="shared" si="29"/>
        <v>1</v>
      </c>
      <c r="AC59" s="37">
        <f t="shared" si="29"/>
        <v>1</v>
      </c>
      <c r="AD59" s="37">
        <f t="shared" si="29"/>
        <v>1</v>
      </c>
      <c r="AE59" s="37">
        <f t="shared" si="29"/>
        <v>0</v>
      </c>
      <c r="AF59" s="37">
        <f t="shared" si="29"/>
        <v>0</v>
      </c>
      <c r="AG59" s="37">
        <f t="shared" si="29"/>
        <v>0</v>
      </c>
      <c r="AH59" s="37">
        <f t="shared" si="29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60</v>
      </c>
      <c r="Z3" s="106"/>
      <c r="AA3" s="108">
        <v>60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f>J5*(1+$M$7)</f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f>P5*(1+$M$7)</f>
        <v>890</v>
      </c>
      <c r="S5" s="107">
        <v>890</v>
      </c>
      <c r="T5" s="107">
        <f t="shared" ref="T5" si="0">Q5*(1+$B$7)</f>
        <v>1780</v>
      </c>
      <c r="U5" s="108">
        <v>890</v>
      </c>
      <c r="V5" s="106">
        <v>2560</v>
      </c>
      <c r="W5" s="109">
        <v>2560</v>
      </c>
      <c r="X5" s="108">
        <f>V5*(1+$M$7)</f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f>AE5*(1+$M$7)</f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f>J6*(1+$M$7)</f>
        <v>1400</v>
      </c>
      <c r="M6" s="117">
        <v>1400</v>
      </c>
      <c r="N6" s="117"/>
      <c r="O6" s="118">
        <v>1400</v>
      </c>
      <c r="P6" s="116"/>
      <c r="Q6" s="116"/>
      <c r="R6" s="118"/>
      <c r="S6" s="117"/>
      <c r="T6" s="117"/>
      <c r="U6" s="118"/>
      <c r="V6" s="116"/>
      <c r="W6" s="119"/>
      <c r="X6" s="118"/>
      <c r="Y6" s="116"/>
      <c r="Z6" s="116"/>
      <c r="AA6" s="118"/>
      <c r="AB6" s="116"/>
      <c r="AC6" s="116"/>
      <c r="AD6" s="118"/>
      <c r="AE6" s="116"/>
      <c r="AF6" s="116"/>
      <c r="AG6" s="118"/>
      <c r="AH6" s="118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800</v>
      </c>
      <c r="K12" s="106">
        <v>640</v>
      </c>
      <c r="L12" s="108">
        <v>560</v>
      </c>
      <c r="M12" s="107">
        <v>800</v>
      </c>
      <c r="N12" s="107">
        <v>640</v>
      </c>
      <c r="O12" s="108">
        <v>560</v>
      </c>
      <c r="P12" s="106">
        <v>6000</v>
      </c>
      <c r="Q12" s="106">
        <v>5800</v>
      </c>
      <c r="R12" s="108">
        <v>4200</v>
      </c>
      <c r="S12" s="107">
        <v>6000</v>
      </c>
      <c r="T12" s="107">
        <v>5800</v>
      </c>
      <c r="U12" s="108">
        <v>6000</v>
      </c>
      <c r="V12" s="106">
        <v>2000</v>
      </c>
      <c r="W12" s="109">
        <v>2000</v>
      </c>
      <c r="X12" s="108">
        <v>2000</v>
      </c>
      <c r="Y12" s="106">
        <v>250</v>
      </c>
      <c r="Z12" s="106">
        <v>250</v>
      </c>
      <c r="AA12" s="108">
        <v>250</v>
      </c>
      <c r="AB12" s="106"/>
      <c r="AC12" s="106"/>
      <c r="AD12" s="108"/>
      <c r="AE12" s="106">
        <v>2500</v>
      </c>
      <c r="AF12" s="106">
        <v>2500</v>
      </c>
      <c r="AG12" s="108">
        <v>1750</v>
      </c>
      <c r="AH12" s="108">
        <v>1500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61</v>
      </c>
      <c r="B14" s="29">
        <v>0.25132256990000001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246.29611850200001</v>
      </c>
      <c r="K14" s="106">
        <v>287.34463384376699</v>
      </c>
      <c r="L14" s="108">
        <v>172.40728295140002</v>
      </c>
      <c r="M14" s="107">
        <v>246.29611850200001</v>
      </c>
      <c r="N14" s="107">
        <v>287.34463384376699</v>
      </c>
      <c r="O14" s="108">
        <v>172.40728295140002</v>
      </c>
      <c r="P14" s="106">
        <v>1970.3689480160001</v>
      </c>
      <c r="Q14" s="120"/>
      <c r="R14" s="108">
        <v>1379.2582636112002</v>
      </c>
      <c r="S14" s="107">
        <v>1970.3689480160001</v>
      </c>
      <c r="T14" s="107">
        <v>179.37143136332901</v>
      </c>
      <c r="U14" s="108">
        <v>1970.3689480160001</v>
      </c>
      <c r="V14" s="106">
        <v>492.59223700400003</v>
      </c>
      <c r="W14" s="121">
        <v>418.70340145340003</v>
      </c>
      <c r="X14" s="108">
        <v>344.81456590280004</v>
      </c>
      <c r="Y14" s="106">
        <v>369.44417775300002</v>
      </c>
      <c r="Z14" s="106">
        <v>369.44417775300002</v>
      </c>
      <c r="AA14" s="108">
        <v>258.61092442710003</v>
      </c>
      <c r="AB14" s="106">
        <v>36.944417775300003</v>
      </c>
      <c r="AC14" s="106">
        <v>36.944417775300003</v>
      </c>
      <c r="AD14" s="108">
        <v>25.86109244271</v>
      </c>
      <c r="AE14" s="106"/>
      <c r="AF14" s="106"/>
      <c r="AG14" s="108"/>
      <c r="AH14" s="108">
        <v>427.24836883</v>
      </c>
      <c r="AI14" s="109"/>
      <c r="AJ14" s="109"/>
      <c r="AK14" s="112"/>
      <c r="AL14" s="106">
        <v>1231.4805925100002</v>
      </c>
      <c r="AM14" s="106">
        <v>1046.7585036335001</v>
      </c>
      <c r="AN14" s="108">
        <v>862.0364147570001</v>
      </c>
      <c r="AO14" s="106">
        <v>2462.9611850200004</v>
      </c>
      <c r="AP14" s="106">
        <v>1896.4801124654</v>
      </c>
      <c r="AQ14" s="108">
        <v>1724.0728295140002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06">
        <v>2500</v>
      </c>
      <c r="Q20" s="106"/>
      <c r="R20" s="108">
        <v>2000</v>
      </c>
      <c r="S20" s="107">
        <v>2500</v>
      </c>
      <c r="T20" s="107"/>
      <c r="U20" s="108">
        <v>2500</v>
      </c>
      <c r="V20" s="106">
        <v>375</v>
      </c>
      <c r="W20" s="109"/>
      <c r="X20" s="108">
        <v>300</v>
      </c>
      <c r="Y20" s="106">
        <v>153</v>
      </c>
      <c r="Z20" s="106"/>
      <c r="AA20" s="108">
        <v>122.4</v>
      </c>
      <c r="AB20" s="106"/>
      <c r="AC20" s="106"/>
      <c r="AD20" s="108"/>
      <c r="AE20" s="106"/>
      <c r="AF20" s="106"/>
      <c r="AG20" s="108"/>
      <c r="AH20" s="108">
        <v>1000</v>
      </c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13"/>
      <c r="Q21" s="113"/>
      <c r="R21" s="111"/>
      <c r="S21" s="114"/>
      <c r="T21" s="114"/>
      <c r="U21" s="111"/>
      <c r="V21" s="113"/>
      <c r="W21" s="113"/>
      <c r="X21" s="111"/>
      <c r="Y21" s="113"/>
      <c r="Z21" s="113"/>
      <c r="AA21" s="111"/>
      <c r="AB21" s="113"/>
      <c r="AC21" s="113"/>
      <c r="AD21" s="111"/>
      <c r="AE21" s="113"/>
      <c r="AF21" s="113"/>
      <c r="AG21" s="111"/>
      <c r="AH21" s="111"/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61</v>
      </c>
      <c r="B22" s="29">
        <v>0.25132256990000001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301.58708388000002</v>
      </c>
      <c r="K22" s="106"/>
      <c r="L22" s="108">
        <v>211.110958716</v>
      </c>
      <c r="M22" s="107">
        <v>301.58708388000002</v>
      </c>
      <c r="N22" s="107"/>
      <c r="O22" s="108">
        <v>211.110958716</v>
      </c>
      <c r="P22" s="106">
        <v>1507.9354194</v>
      </c>
      <c r="Q22" s="106"/>
      <c r="R22" s="108">
        <v>1055.55479358</v>
      </c>
      <c r="S22" s="107">
        <v>1507.9354194</v>
      </c>
      <c r="T22" s="107"/>
      <c r="U22" s="108">
        <v>1055.55479358</v>
      </c>
      <c r="V22" s="106"/>
      <c r="W22" s="109"/>
      <c r="X22" s="108"/>
      <c r="Y22" s="106"/>
      <c r="Z22" s="106"/>
      <c r="AA22" s="108"/>
      <c r="AB22" s="106"/>
      <c r="AC22" s="106"/>
      <c r="AD22" s="108"/>
      <c r="AE22" s="106">
        <v>1293.0546221355</v>
      </c>
      <c r="AF22" s="106"/>
      <c r="AG22" s="108">
        <v>905.13823549484994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697.54257804244435</v>
      </c>
      <c r="K25" s="32">
        <f t="shared" ref="K25:AQ25" si="1">AVERAGE(K3:K22)</f>
        <v>595.46892676875336</v>
      </c>
      <c r="L25" s="32">
        <f t="shared" si="1"/>
        <v>603.72424907415552</v>
      </c>
      <c r="M25" s="32">
        <f t="shared" si="1"/>
        <v>697.54257804244435</v>
      </c>
      <c r="N25" s="32">
        <f t="shared" si="1"/>
        <v>595.46892676875336</v>
      </c>
      <c r="O25" s="32">
        <f t="shared" si="1"/>
        <v>603.72424907415552</v>
      </c>
      <c r="P25" s="32">
        <f t="shared" si="1"/>
        <v>3052.033818601778</v>
      </c>
      <c r="Q25" s="32">
        <f t="shared" si="1"/>
        <v>3922.5</v>
      </c>
      <c r="R25" s="32">
        <f t="shared" si="1"/>
        <v>2420.8125619101329</v>
      </c>
      <c r="S25" s="32">
        <f t="shared" si="1"/>
        <v>3052.033818601778</v>
      </c>
      <c r="T25" s="32">
        <f t="shared" si="1"/>
        <v>3351.8742862726658</v>
      </c>
      <c r="U25" s="32">
        <f t="shared" si="1"/>
        <v>3001.7693046217773</v>
      </c>
      <c r="V25" s="32">
        <f t="shared" si="1"/>
        <v>1356.8980592509999</v>
      </c>
      <c r="W25" s="32">
        <f t="shared" si="1"/>
        <v>1659.5678004844667</v>
      </c>
      <c r="X25" s="32">
        <f t="shared" si="1"/>
        <v>1301.2036414756999</v>
      </c>
      <c r="Y25" s="32">
        <f t="shared" si="1"/>
        <v>180.34916825042859</v>
      </c>
      <c r="Z25" s="32">
        <f t="shared" si="1"/>
        <v>239.81472591766669</v>
      </c>
      <c r="AA25" s="32">
        <f t="shared" si="1"/>
        <v>141.57298920387143</v>
      </c>
      <c r="AB25" s="32">
        <f t="shared" si="1"/>
        <v>36.944417775300003</v>
      </c>
      <c r="AC25" s="32">
        <f t="shared" si="1"/>
        <v>36.944417775300003</v>
      </c>
      <c r="AD25" s="32">
        <f t="shared" si="1"/>
        <v>25.86109244271</v>
      </c>
      <c r="AE25" s="32">
        <f t="shared" si="1"/>
        <v>3573.263655533875</v>
      </c>
      <c r="AF25" s="32">
        <f t="shared" si="1"/>
        <v>4333.333333333333</v>
      </c>
      <c r="AG25" s="32">
        <f t="shared" si="1"/>
        <v>3288.7845588737123</v>
      </c>
      <c r="AH25" s="32">
        <f t="shared" si="1"/>
        <v>1181.8120922075</v>
      </c>
      <c r="AI25" s="32">
        <f t="shared" si="1"/>
        <v>949.5</v>
      </c>
      <c r="AJ25" s="32">
        <f t="shared" si="1"/>
        <v>1800</v>
      </c>
      <c r="AK25" s="32">
        <f t="shared" si="1"/>
        <v>939.5</v>
      </c>
      <c r="AL25" s="32">
        <f t="shared" si="1"/>
        <v>1615.740296255</v>
      </c>
      <c r="AM25" s="32">
        <f t="shared" si="1"/>
        <v>1523.3792518167502</v>
      </c>
      <c r="AN25" s="32">
        <f t="shared" si="1"/>
        <v>1431.0182073784999</v>
      </c>
      <c r="AO25" s="32">
        <f t="shared" si="1"/>
        <v>3231.48059251</v>
      </c>
      <c r="AP25" s="32">
        <f t="shared" si="1"/>
        <v>2948.2400562327002</v>
      </c>
      <c r="AQ25" s="32">
        <f t="shared" si="1"/>
        <v>2862.0364147569999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2">COUNT(K3:K22)</f>
        <v>5</v>
      </c>
      <c r="L26" s="33">
        <f t="shared" si="2"/>
        <v>9</v>
      </c>
      <c r="M26" s="33">
        <f t="shared" si="2"/>
        <v>9</v>
      </c>
      <c r="N26" s="33">
        <f t="shared" si="2"/>
        <v>5</v>
      </c>
      <c r="O26" s="33">
        <f t="shared" si="2"/>
        <v>9</v>
      </c>
      <c r="P26" s="33">
        <f t="shared" si="2"/>
        <v>9</v>
      </c>
      <c r="Q26" s="33">
        <f t="shared" si="2"/>
        <v>4</v>
      </c>
      <c r="R26" s="33">
        <f t="shared" si="2"/>
        <v>9</v>
      </c>
      <c r="S26" s="33">
        <f t="shared" si="2"/>
        <v>9</v>
      </c>
      <c r="T26" s="33">
        <f t="shared" si="2"/>
        <v>5</v>
      </c>
      <c r="U26" s="33">
        <f t="shared" si="2"/>
        <v>9</v>
      </c>
      <c r="V26" s="33">
        <f t="shared" si="2"/>
        <v>4</v>
      </c>
      <c r="W26" s="33">
        <f t="shared" si="2"/>
        <v>3</v>
      </c>
      <c r="X26" s="33">
        <f t="shared" si="2"/>
        <v>4</v>
      </c>
      <c r="Y26" s="33">
        <f t="shared" si="2"/>
        <v>7</v>
      </c>
      <c r="Z26" s="33">
        <f t="shared" si="2"/>
        <v>3</v>
      </c>
      <c r="AA26" s="33">
        <f t="shared" si="2"/>
        <v>7</v>
      </c>
      <c r="AB26" s="33">
        <f t="shared" si="2"/>
        <v>1</v>
      </c>
      <c r="AC26" s="33">
        <f t="shared" si="2"/>
        <v>1</v>
      </c>
      <c r="AD26" s="33">
        <f t="shared" si="2"/>
        <v>1</v>
      </c>
      <c r="AE26" s="33">
        <f t="shared" si="2"/>
        <v>4</v>
      </c>
      <c r="AF26" s="33">
        <f t="shared" si="2"/>
        <v>3</v>
      </c>
      <c r="AG26" s="33">
        <f t="shared" si="2"/>
        <v>4</v>
      </c>
      <c r="AH26" s="33">
        <f t="shared" si="2"/>
        <v>4</v>
      </c>
      <c r="AI26" s="33">
        <f t="shared" si="2"/>
        <v>2</v>
      </c>
      <c r="AJ26" s="33">
        <f t="shared" si="2"/>
        <v>1</v>
      </c>
      <c r="AK26" s="33">
        <f t="shared" si="2"/>
        <v>2</v>
      </c>
      <c r="AL26" s="33">
        <f t="shared" si="2"/>
        <v>2</v>
      </c>
      <c r="AM26" s="33">
        <f t="shared" si="2"/>
        <v>2</v>
      </c>
      <c r="AN26" s="33">
        <f t="shared" si="2"/>
        <v>2</v>
      </c>
      <c r="AO26" s="33">
        <f t="shared" si="2"/>
        <v>2</v>
      </c>
      <c r="AP26" s="33">
        <f t="shared" si="2"/>
        <v>2</v>
      </c>
      <c r="AQ26" s="33">
        <f t="shared" si="2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3">MAX(K3:K22)</f>
        <v>890</v>
      </c>
      <c r="L27" s="32">
        <f t="shared" si="3"/>
        <v>1400</v>
      </c>
      <c r="M27" s="32">
        <f t="shared" si="3"/>
        <v>1400</v>
      </c>
      <c r="N27" s="32">
        <f t="shared" si="3"/>
        <v>890</v>
      </c>
      <c r="O27" s="32">
        <f t="shared" si="3"/>
        <v>1400</v>
      </c>
      <c r="P27" s="32">
        <f t="shared" si="3"/>
        <v>7000</v>
      </c>
      <c r="Q27" s="32">
        <f t="shared" si="3"/>
        <v>5800</v>
      </c>
      <c r="R27" s="32">
        <f t="shared" si="3"/>
        <v>7000</v>
      </c>
      <c r="S27" s="32">
        <f t="shared" si="3"/>
        <v>7000</v>
      </c>
      <c r="T27" s="32">
        <f t="shared" si="3"/>
        <v>5800</v>
      </c>
      <c r="U27" s="32">
        <f t="shared" si="3"/>
        <v>7000</v>
      </c>
      <c r="V27" s="32">
        <f t="shared" si="3"/>
        <v>2560</v>
      </c>
      <c r="W27" s="32">
        <f t="shared" si="3"/>
        <v>2560</v>
      </c>
      <c r="X27" s="32">
        <f t="shared" si="3"/>
        <v>2560</v>
      </c>
      <c r="Y27" s="32">
        <f t="shared" si="3"/>
        <v>369.44417775300002</v>
      </c>
      <c r="Z27" s="32">
        <f t="shared" si="3"/>
        <v>369.44417775300002</v>
      </c>
      <c r="AA27" s="32">
        <f t="shared" si="3"/>
        <v>258.61092442710003</v>
      </c>
      <c r="AB27" s="32">
        <f t="shared" si="3"/>
        <v>36.944417775300003</v>
      </c>
      <c r="AC27" s="32">
        <f t="shared" si="3"/>
        <v>36.944417775300003</v>
      </c>
      <c r="AD27" s="32">
        <f t="shared" si="3"/>
        <v>25.86109244271</v>
      </c>
      <c r="AE27" s="32">
        <f t="shared" si="3"/>
        <v>8500</v>
      </c>
      <c r="AF27" s="32">
        <f t="shared" si="3"/>
        <v>8500</v>
      </c>
      <c r="AG27" s="32">
        <f t="shared" si="3"/>
        <v>8500</v>
      </c>
      <c r="AH27" s="32">
        <f t="shared" si="3"/>
        <v>1800</v>
      </c>
      <c r="AI27" s="32">
        <f t="shared" si="3"/>
        <v>1800</v>
      </c>
      <c r="AJ27" s="32">
        <f t="shared" si="3"/>
        <v>1800</v>
      </c>
      <c r="AK27" s="32">
        <f t="shared" si="3"/>
        <v>1800</v>
      </c>
      <c r="AL27" s="32">
        <f t="shared" si="3"/>
        <v>2000</v>
      </c>
      <c r="AM27" s="32">
        <f t="shared" si="3"/>
        <v>2000</v>
      </c>
      <c r="AN27" s="32">
        <f t="shared" si="3"/>
        <v>2000</v>
      </c>
      <c r="AO27" s="32">
        <f t="shared" si="3"/>
        <v>4000</v>
      </c>
      <c r="AP27" s="32">
        <f t="shared" si="3"/>
        <v>4000</v>
      </c>
      <c r="AQ27" s="32">
        <f t="shared" si="3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246.29611850200001</v>
      </c>
      <c r="K28" s="32">
        <f t="shared" ref="K28:AQ28" si="4">MIN(K3:K22)</f>
        <v>287.34463384376699</v>
      </c>
      <c r="L28" s="32">
        <f t="shared" si="4"/>
        <v>172.40728295140002</v>
      </c>
      <c r="M28" s="32">
        <f t="shared" si="4"/>
        <v>246.29611850200001</v>
      </c>
      <c r="N28" s="32">
        <f t="shared" si="4"/>
        <v>287.34463384376699</v>
      </c>
      <c r="O28" s="32">
        <f t="shared" si="4"/>
        <v>172.40728295140002</v>
      </c>
      <c r="P28" s="32">
        <f t="shared" si="4"/>
        <v>700</v>
      </c>
      <c r="Q28" s="32">
        <f t="shared" si="4"/>
        <v>890</v>
      </c>
      <c r="R28" s="32">
        <f t="shared" si="4"/>
        <v>700</v>
      </c>
      <c r="S28" s="32">
        <f t="shared" si="4"/>
        <v>700</v>
      </c>
      <c r="T28" s="32">
        <f t="shared" si="4"/>
        <v>179.37143136332901</v>
      </c>
      <c r="U28" s="32">
        <f t="shared" si="4"/>
        <v>700</v>
      </c>
      <c r="V28" s="32">
        <f t="shared" si="4"/>
        <v>375</v>
      </c>
      <c r="W28" s="32">
        <f t="shared" si="4"/>
        <v>418.70340145340003</v>
      </c>
      <c r="X28" s="32">
        <f t="shared" si="4"/>
        <v>300</v>
      </c>
      <c r="Y28" s="32">
        <f t="shared" si="4"/>
        <v>60</v>
      </c>
      <c r="Z28" s="32">
        <f t="shared" si="4"/>
        <v>100</v>
      </c>
      <c r="AA28" s="32">
        <f t="shared" si="4"/>
        <v>60</v>
      </c>
      <c r="AB28" s="32">
        <f t="shared" si="4"/>
        <v>36.944417775300003</v>
      </c>
      <c r="AC28" s="32">
        <f t="shared" si="4"/>
        <v>36.944417775300003</v>
      </c>
      <c r="AD28" s="32">
        <f t="shared" si="4"/>
        <v>25.86109244271</v>
      </c>
      <c r="AE28" s="32">
        <f t="shared" si="4"/>
        <v>1293.0546221355</v>
      </c>
      <c r="AF28" s="32">
        <f t="shared" si="4"/>
        <v>2000</v>
      </c>
      <c r="AG28" s="32">
        <f t="shared" si="4"/>
        <v>905.13823549484994</v>
      </c>
      <c r="AH28" s="32">
        <f t="shared" si="4"/>
        <v>427.24836883</v>
      </c>
      <c r="AI28" s="32">
        <f t="shared" si="4"/>
        <v>99</v>
      </c>
      <c r="AJ28" s="32">
        <f t="shared" si="4"/>
        <v>1800</v>
      </c>
      <c r="AK28" s="32">
        <f t="shared" si="4"/>
        <v>79</v>
      </c>
      <c r="AL28" s="32">
        <f t="shared" si="4"/>
        <v>1231.4805925100002</v>
      </c>
      <c r="AM28" s="32">
        <f t="shared" si="4"/>
        <v>1046.7585036335001</v>
      </c>
      <c r="AN28" s="32">
        <f t="shared" si="4"/>
        <v>862.0364147570001</v>
      </c>
      <c r="AO28" s="32">
        <f t="shared" si="4"/>
        <v>2462.9611850200004</v>
      </c>
      <c r="AP28" s="32">
        <f t="shared" si="4"/>
        <v>1896.4801124654</v>
      </c>
      <c r="AQ28" s="32">
        <f t="shared" si="4"/>
        <v>1724.0728295140002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G31" si="5">AVERAGEIF($I$3:$I$22,"S",L$3:L$22)</f>
        <v>1400</v>
      </c>
      <c r="M31" s="36">
        <f t="shared" si="5"/>
        <v>1400</v>
      </c>
      <c r="N31" s="36"/>
      <c r="O31" s="36">
        <f t="shared" si="5"/>
        <v>1400</v>
      </c>
      <c r="P31" s="36">
        <f t="shared" si="5"/>
        <v>3500</v>
      </c>
      <c r="Q31" s="36">
        <f t="shared" si="5"/>
        <v>3500</v>
      </c>
      <c r="R31" s="36">
        <f t="shared" si="5"/>
        <v>3500</v>
      </c>
      <c r="S31" s="36">
        <f t="shared" si="5"/>
        <v>3500</v>
      </c>
      <c r="T31" s="36">
        <f t="shared" si="5"/>
        <v>3500</v>
      </c>
      <c r="U31" s="36">
        <f t="shared" si="5"/>
        <v>3500</v>
      </c>
      <c r="V31" s="36"/>
      <c r="W31" s="36"/>
      <c r="X31" s="36"/>
      <c r="Y31" s="36">
        <f t="shared" si="5"/>
        <v>80</v>
      </c>
      <c r="Z31" s="36"/>
      <c r="AA31" s="36">
        <f t="shared" si="5"/>
        <v>80</v>
      </c>
      <c r="AB31" s="36"/>
      <c r="AC31" s="36"/>
      <c r="AD31" s="36"/>
      <c r="AE31" s="36">
        <f t="shared" si="5"/>
        <v>2000</v>
      </c>
      <c r="AF31" s="36">
        <f t="shared" si="5"/>
        <v>2000</v>
      </c>
      <c r="AG31" s="36">
        <f t="shared" si="5"/>
        <v>2000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6">COUNTIFS($I$3:$I$22,"S",K$3:K$22,"&gt;1")</f>
        <v>0</v>
      </c>
      <c r="L32" s="37">
        <f t="shared" si="6"/>
        <v>1</v>
      </c>
      <c r="M32" s="37">
        <f t="shared" si="6"/>
        <v>1</v>
      </c>
      <c r="N32" s="37">
        <f t="shared" si="6"/>
        <v>0</v>
      </c>
      <c r="O32" s="37">
        <f t="shared" si="6"/>
        <v>1</v>
      </c>
      <c r="P32" s="37">
        <f t="shared" si="6"/>
        <v>1</v>
      </c>
      <c r="Q32" s="37">
        <f t="shared" si="6"/>
        <v>1</v>
      </c>
      <c r="R32" s="37">
        <f t="shared" si="6"/>
        <v>1</v>
      </c>
      <c r="S32" s="37">
        <f t="shared" si="6"/>
        <v>1</v>
      </c>
      <c r="T32" s="37">
        <f t="shared" si="6"/>
        <v>1</v>
      </c>
      <c r="U32" s="37">
        <f t="shared" si="6"/>
        <v>1</v>
      </c>
      <c r="V32" s="37">
        <f t="shared" si="6"/>
        <v>0</v>
      </c>
      <c r="W32" s="37">
        <f t="shared" si="6"/>
        <v>0</v>
      </c>
      <c r="X32" s="37">
        <f t="shared" si="6"/>
        <v>0</v>
      </c>
      <c r="Y32" s="37">
        <f t="shared" si="6"/>
        <v>1</v>
      </c>
      <c r="Z32" s="37">
        <f t="shared" si="6"/>
        <v>0</v>
      </c>
      <c r="AA32" s="37">
        <f t="shared" si="6"/>
        <v>1</v>
      </c>
      <c r="AB32" s="37">
        <f t="shared" si="6"/>
        <v>0</v>
      </c>
      <c r="AC32" s="37">
        <f t="shared" si="6"/>
        <v>0</v>
      </c>
      <c r="AD32" s="37">
        <f t="shared" si="6"/>
        <v>0</v>
      </c>
      <c r="AE32" s="37">
        <f t="shared" si="6"/>
        <v>1</v>
      </c>
      <c r="AF32" s="37">
        <f t="shared" si="6"/>
        <v>1</v>
      </c>
      <c r="AG32" s="37">
        <f t="shared" si="6"/>
        <v>1</v>
      </c>
      <c r="AH32" s="37">
        <f t="shared" si="6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772.5</v>
      </c>
      <c r="K33" s="36">
        <f t="shared" ref="K33:AH33" si="7">AVERAGEIF($I$3:$I$22,"m",K$3:K$22)</f>
        <v>672.5</v>
      </c>
      <c r="L33" s="36">
        <f t="shared" si="7"/>
        <v>712.5</v>
      </c>
      <c r="M33" s="36">
        <f t="shared" si="7"/>
        <v>772.5</v>
      </c>
      <c r="N33" s="36">
        <f t="shared" si="7"/>
        <v>672.5</v>
      </c>
      <c r="O33" s="36">
        <f t="shared" si="7"/>
        <v>712.5</v>
      </c>
      <c r="P33" s="36">
        <f t="shared" si="7"/>
        <v>3418</v>
      </c>
      <c r="Q33" s="36">
        <f t="shared" si="7"/>
        <v>4063.3333333333335</v>
      </c>
      <c r="R33" s="36">
        <f t="shared" si="7"/>
        <v>2958</v>
      </c>
      <c r="S33" s="36">
        <f t="shared" si="7"/>
        <v>3418</v>
      </c>
      <c r="T33" s="36">
        <f t="shared" si="7"/>
        <v>4360</v>
      </c>
      <c r="U33" s="36">
        <f t="shared" si="7"/>
        <v>3418</v>
      </c>
      <c r="V33" s="36">
        <f t="shared" si="7"/>
        <v>1645</v>
      </c>
      <c r="W33" s="36">
        <f t="shared" si="7"/>
        <v>2280</v>
      </c>
      <c r="X33" s="36">
        <f t="shared" si="7"/>
        <v>1620</v>
      </c>
      <c r="Y33" s="36">
        <f t="shared" si="7"/>
        <v>167.66666666666666</v>
      </c>
      <c r="Z33" s="36">
        <f t="shared" si="7"/>
        <v>175</v>
      </c>
      <c r="AA33" s="36">
        <f t="shared" si="7"/>
        <v>157.46666666666667</v>
      </c>
      <c r="AB33" s="36"/>
      <c r="AC33" s="36"/>
      <c r="AD33" s="36"/>
      <c r="AE33" s="36">
        <f t="shared" si="7"/>
        <v>5500</v>
      </c>
      <c r="AF33" s="36">
        <f t="shared" si="7"/>
        <v>5500</v>
      </c>
      <c r="AG33" s="36">
        <f t="shared" si="7"/>
        <v>5125</v>
      </c>
      <c r="AH33" s="36">
        <f t="shared" si="7"/>
        <v>1433.3333333333333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H34" si="8">COUNTIFS($I$3:$I$22,"m",K$3:K$22,"&gt;1")</f>
        <v>4</v>
      </c>
      <c r="L34" s="37">
        <f t="shared" si="8"/>
        <v>4</v>
      </c>
      <c r="M34" s="37">
        <f t="shared" si="8"/>
        <v>4</v>
      </c>
      <c r="N34" s="37">
        <f t="shared" si="8"/>
        <v>4</v>
      </c>
      <c r="O34" s="37">
        <f t="shared" si="8"/>
        <v>4</v>
      </c>
      <c r="P34" s="37">
        <f t="shared" si="8"/>
        <v>5</v>
      </c>
      <c r="Q34" s="37">
        <f t="shared" si="8"/>
        <v>3</v>
      </c>
      <c r="R34" s="37">
        <f t="shared" si="8"/>
        <v>5</v>
      </c>
      <c r="S34" s="37">
        <f t="shared" si="8"/>
        <v>5</v>
      </c>
      <c r="T34" s="37">
        <f t="shared" si="8"/>
        <v>3</v>
      </c>
      <c r="U34" s="37">
        <f t="shared" si="8"/>
        <v>5</v>
      </c>
      <c r="V34" s="37">
        <f t="shared" si="8"/>
        <v>3</v>
      </c>
      <c r="W34" s="37">
        <f t="shared" si="8"/>
        <v>2</v>
      </c>
      <c r="X34" s="37">
        <f t="shared" si="8"/>
        <v>3</v>
      </c>
      <c r="Y34" s="37">
        <f t="shared" si="8"/>
        <v>3</v>
      </c>
      <c r="Z34" s="37">
        <f t="shared" si="8"/>
        <v>2</v>
      </c>
      <c r="AA34" s="37">
        <f t="shared" si="8"/>
        <v>3</v>
      </c>
      <c r="AB34" s="37">
        <f t="shared" si="8"/>
        <v>0</v>
      </c>
      <c r="AC34" s="37">
        <f t="shared" si="8"/>
        <v>0</v>
      </c>
      <c r="AD34" s="37">
        <f t="shared" si="8"/>
        <v>0</v>
      </c>
      <c r="AE34" s="37">
        <f t="shared" si="8"/>
        <v>2</v>
      </c>
      <c r="AF34" s="37">
        <f t="shared" si="8"/>
        <v>2</v>
      </c>
      <c r="AG34" s="37">
        <f t="shared" si="8"/>
        <v>2</v>
      </c>
      <c r="AH34" s="37">
        <f t="shared" si="8"/>
        <v>3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395.9610674606667</v>
      </c>
      <c r="K35" s="36">
        <f t="shared" ref="K35:AH35" si="9">AVERAGEIF($I$3:$I$22,"l",K$3:K$22)</f>
        <v>287.34463384376699</v>
      </c>
      <c r="L35" s="36">
        <f t="shared" si="9"/>
        <v>194.50608055580003</v>
      </c>
      <c r="M35" s="36">
        <f t="shared" si="9"/>
        <v>395.9610674606667</v>
      </c>
      <c r="N35" s="36">
        <f t="shared" si="9"/>
        <v>287.34463384376699</v>
      </c>
      <c r="O35" s="36">
        <f t="shared" si="9"/>
        <v>194.50608055580003</v>
      </c>
      <c r="P35" s="36">
        <f t="shared" si="9"/>
        <v>2292.768122472</v>
      </c>
      <c r="Q35" s="36"/>
      <c r="R35" s="36">
        <f t="shared" si="9"/>
        <v>1165.7710190637333</v>
      </c>
      <c r="S35" s="36">
        <f t="shared" si="9"/>
        <v>2292.768122472</v>
      </c>
      <c r="T35" s="36">
        <f t="shared" si="9"/>
        <v>179.37143136332901</v>
      </c>
      <c r="U35" s="36">
        <f t="shared" si="9"/>
        <v>2141.9745805319999</v>
      </c>
      <c r="V35" s="36">
        <f t="shared" si="9"/>
        <v>492.59223700400003</v>
      </c>
      <c r="W35" s="36">
        <f t="shared" si="9"/>
        <v>418.70340145340003</v>
      </c>
      <c r="X35" s="36">
        <f t="shared" si="9"/>
        <v>344.81456590280004</v>
      </c>
      <c r="Y35" s="36">
        <f t="shared" si="9"/>
        <v>226.48139258433335</v>
      </c>
      <c r="Z35" s="36">
        <f t="shared" si="9"/>
        <v>369.44417775300002</v>
      </c>
      <c r="AA35" s="36">
        <f t="shared" si="9"/>
        <v>146.20364147570001</v>
      </c>
      <c r="AB35" s="36">
        <f t="shared" si="9"/>
        <v>36.944417775300003</v>
      </c>
      <c r="AC35" s="36">
        <f t="shared" si="9"/>
        <v>36.944417775300003</v>
      </c>
      <c r="AD35" s="36">
        <f t="shared" si="9"/>
        <v>25.86109244271</v>
      </c>
      <c r="AE35" s="36">
        <f t="shared" si="9"/>
        <v>1293.0546221355</v>
      </c>
      <c r="AF35" s="36"/>
      <c r="AG35" s="36">
        <f t="shared" si="9"/>
        <v>905.13823549484994</v>
      </c>
      <c r="AH35" s="36">
        <f t="shared" si="9"/>
        <v>427.24836883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10">COUNTIFS($I$3:$I$22,"l",K$3:K$22,"&gt;1")</f>
        <v>1</v>
      </c>
      <c r="L36" s="37">
        <f t="shared" si="10"/>
        <v>3</v>
      </c>
      <c r="M36" s="37">
        <f t="shared" si="10"/>
        <v>3</v>
      </c>
      <c r="N36" s="37">
        <f t="shared" si="10"/>
        <v>1</v>
      </c>
      <c r="O36" s="37">
        <f t="shared" si="10"/>
        <v>3</v>
      </c>
      <c r="P36" s="37">
        <f t="shared" si="10"/>
        <v>3</v>
      </c>
      <c r="Q36" s="37">
        <f t="shared" si="10"/>
        <v>0</v>
      </c>
      <c r="R36" s="37">
        <f t="shared" si="10"/>
        <v>3</v>
      </c>
      <c r="S36" s="37">
        <f t="shared" si="10"/>
        <v>3</v>
      </c>
      <c r="T36" s="37">
        <f t="shared" si="10"/>
        <v>1</v>
      </c>
      <c r="U36" s="37">
        <f t="shared" si="10"/>
        <v>3</v>
      </c>
      <c r="V36" s="37">
        <f t="shared" si="10"/>
        <v>1</v>
      </c>
      <c r="W36" s="37">
        <f t="shared" si="10"/>
        <v>1</v>
      </c>
      <c r="X36" s="37">
        <f t="shared" si="10"/>
        <v>1</v>
      </c>
      <c r="Y36" s="37">
        <f t="shared" si="10"/>
        <v>3</v>
      </c>
      <c r="Z36" s="37">
        <f t="shared" si="10"/>
        <v>1</v>
      </c>
      <c r="AA36" s="37">
        <f t="shared" si="10"/>
        <v>3</v>
      </c>
      <c r="AB36" s="37">
        <f t="shared" si="10"/>
        <v>1</v>
      </c>
      <c r="AC36" s="37">
        <f t="shared" si="10"/>
        <v>1</v>
      </c>
      <c r="AD36" s="37">
        <f t="shared" si="10"/>
        <v>1</v>
      </c>
      <c r="AE36" s="37">
        <f t="shared" si="10"/>
        <v>1</v>
      </c>
      <c r="AF36" s="37">
        <f t="shared" si="10"/>
        <v>0</v>
      </c>
      <c r="AG36" s="37">
        <f t="shared" si="10"/>
        <v>1</v>
      </c>
      <c r="AH36" s="37">
        <f t="shared" si="10"/>
        <v>1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771.57402962549997</v>
      </c>
      <c r="K38" s="36">
        <f t="shared" ref="K38:AH38" si="11">AVERAGEIF($H$3:$H$22,"PL",K$3:K$22)</f>
        <v>463.67231692188352</v>
      </c>
      <c r="L38" s="36">
        <f t="shared" si="11"/>
        <v>583.10182073784995</v>
      </c>
      <c r="M38" s="36">
        <f t="shared" si="11"/>
        <v>771.57402962549997</v>
      </c>
      <c r="N38" s="36">
        <f t="shared" si="11"/>
        <v>463.67231692188352</v>
      </c>
      <c r="O38" s="36">
        <f t="shared" si="11"/>
        <v>583.10182073784995</v>
      </c>
      <c r="P38" s="36">
        <f t="shared" si="11"/>
        <v>3717.5922370039998</v>
      </c>
      <c r="Q38" s="36">
        <f t="shared" si="11"/>
        <v>4650</v>
      </c>
      <c r="R38" s="36">
        <f t="shared" si="11"/>
        <v>2535.4395659028</v>
      </c>
      <c r="S38" s="36">
        <f t="shared" si="11"/>
        <v>3717.5922370039998</v>
      </c>
      <c r="T38" s="36">
        <f t="shared" si="11"/>
        <v>3159.7904771211092</v>
      </c>
      <c r="U38" s="36">
        <f t="shared" si="11"/>
        <v>3717.5922370039998</v>
      </c>
      <c r="V38" s="36">
        <f t="shared" si="11"/>
        <v>1246.2961185019999</v>
      </c>
      <c r="W38" s="36">
        <f t="shared" si="11"/>
        <v>1209.3517007267001</v>
      </c>
      <c r="X38" s="36">
        <f t="shared" si="11"/>
        <v>1172.4072829514</v>
      </c>
      <c r="Y38" s="36">
        <f t="shared" si="11"/>
        <v>289.81472591766669</v>
      </c>
      <c r="Z38" s="36">
        <f t="shared" si="11"/>
        <v>309.72208887650004</v>
      </c>
      <c r="AA38" s="36">
        <f t="shared" si="11"/>
        <v>209.53697480903335</v>
      </c>
      <c r="AB38" s="36">
        <f t="shared" si="11"/>
        <v>36.944417775300003</v>
      </c>
      <c r="AC38" s="36">
        <f t="shared" si="11"/>
        <v>36.944417775300003</v>
      </c>
      <c r="AD38" s="36">
        <f t="shared" si="11"/>
        <v>25.86109244271</v>
      </c>
      <c r="AE38" s="36">
        <f t="shared" si="11"/>
        <v>2250</v>
      </c>
      <c r="AF38" s="36">
        <f t="shared" si="11"/>
        <v>2250</v>
      </c>
      <c r="AG38" s="36">
        <f t="shared" si="11"/>
        <v>1875</v>
      </c>
      <c r="AH38" s="36">
        <f t="shared" si="11"/>
        <v>963.62418441499995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H39" si="12">COUNTIFS($H$3:$H$22,"PL",K$3:K$22,"&gt;1")</f>
        <v>2</v>
      </c>
      <c r="L39" s="37">
        <f t="shared" si="12"/>
        <v>4</v>
      </c>
      <c r="M39" s="37">
        <f t="shared" si="12"/>
        <v>4</v>
      </c>
      <c r="N39" s="37">
        <f t="shared" si="12"/>
        <v>2</v>
      </c>
      <c r="O39" s="37">
        <f t="shared" si="12"/>
        <v>4</v>
      </c>
      <c r="P39" s="37">
        <f t="shared" si="12"/>
        <v>4</v>
      </c>
      <c r="Q39" s="37">
        <f t="shared" si="12"/>
        <v>2</v>
      </c>
      <c r="R39" s="37">
        <f t="shared" si="12"/>
        <v>4</v>
      </c>
      <c r="S39" s="37">
        <f t="shared" si="12"/>
        <v>4</v>
      </c>
      <c r="T39" s="37">
        <f t="shared" si="12"/>
        <v>3</v>
      </c>
      <c r="U39" s="37">
        <f t="shared" si="12"/>
        <v>4</v>
      </c>
      <c r="V39" s="37">
        <f t="shared" si="12"/>
        <v>2</v>
      </c>
      <c r="W39" s="37">
        <f t="shared" si="12"/>
        <v>2</v>
      </c>
      <c r="X39" s="37">
        <f t="shared" si="12"/>
        <v>2</v>
      </c>
      <c r="Y39" s="37">
        <f t="shared" si="12"/>
        <v>3</v>
      </c>
      <c r="Z39" s="37">
        <f t="shared" si="12"/>
        <v>2</v>
      </c>
      <c r="AA39" s="37">
        <f t="shared" si="12"/>
        <v>3</v>
      </c>
      <c r="AB39" s="37">
        <f t="shared" si="12"/>
        <v>1</v>
      </c>
      <c r="AC39" s="37">
        <f t="shared" si="12"/>
        <v>1</v>
      </c>
      <c r="AD39" s="37">
        <f t="shared" si="12"/>
        <v>1</v>
      </c>
      <c r="AE39" s="37">
        <f t="shared" si="12"/>
        <v>2</v>
      </c>
      <c r="AF39" s="37">
        <f t="shared" si="12"/>
        <v>2</v>
      </c>
      <c r="AG39" s="37">
        <f t="shared" si="12"/>
        <v>2</v>
      </c>
      <c r="AH39" s="37">
        <f t="shared" si="12"/>
        <v>2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567.19569462666675</v>
      </c>
      <c r="K40" s="36">
        <f t="shared" ref="K40:AH40" si="13">AVERAGEIF($H$3:$H$22,"CC",K$3:K$22)</f>
        <v>580</v>
      </c>
      <c r="L40" s="36">
        <f t="shared" si="13"/>
        <v>537.0369862386666</v>
      </c>
      <c r="M40" s="36">
        <f t="shared" si="13"/>
        <v>567.19569462666675</v>
      </c>
      <c r="N40" s="36">
        <f t="shared" si="13"/>
        <v>580</v>
      </c>
      <c r="O40" s="36">
        <f t="shared" si="13"/>
        <v>537.0369862386666</v>
      </c>
      <c r="P40" s="36">
        <f t="shared" si="13"/>
        <v>3069.3118064666669</v>
      </c>
      <c r="Q40" s="36">
        <f t="shared" si="13"/>
        <v>5500</v>
      </c>
      <c r="R40" s="36">
        <f t="shared" si="13"/>
        <v>2918.5182645266668</v>
      </c>
      <c r="S40" s="36">
        <f t="shared" si="13"/>
        <v>3069.3118064666669</v>
      </c>
      <c r="T40" s="36">
        <f t="shared" si="13"/>
        <v>5500</v>
      </c>
      <c r="U40" s="36">
        <f t="shared" si="13"/>
        <v>2918.5182645266668</v>
      </c>
      <c r="V40" s="36"/>
      <c r="W40" s="36"/>
      <c r="X40" s="36"/>
      <c r="Y40" s="36"/>
      <c r="Z40" s="36"/>
      <c r="AA40" s="36"/>
      <c r="AB40" s="36"/>
      <c r="AC40" s="36"/>
      <c r="AD40" s="36"/>
      <c r="AE40" s="36">
        <f t="shared" si="13"/>
        <v>1293.0546221355</v>
      </c>
      <c r="AF40" s="36"/>
      <c r="AG40" s="36">
        <f t="shared" si="13"/>
        <v>905.13823549484994</v>
      </c>
      <c r="AH40" s="36">
        <f t="shared" si="13"/>
        <v>1800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4">COUNTIFS($H$3:$H$22,"CC",K$3:K$22,"&gt;1")</f>
        <v>2</v>
      </c>
      <c r="L41" s="37">
        <f t="shared" si="14"/>
        <v>3</v>
      </c>
      <c r="M41" s="37">
        <f t="shared" si="14"/>
        <v>3</v>
      </c>
      <c r="N41" s="37">
        <f t="shared" si="14"/>
        <v>2</v>
      </c>
      <c r="O41" s="37">
        <f t="shared" si="14"/>
        <v>3</v>
      </c>
      <c r="P41" s="37">
        <f t="shared" si="14"/>
        <v>3</v>
      </c>
      <c r="Q41" s="37">
        <f t="shared" si="14"/>
        <v>1</v>
      </c>
      <c r="R41" s="37">
        <f t="shared" si="14"/>
        <v>3</v>
      </c>
      <c r="S41" s="37">
        <f t="shared" si="14"/>
        <v>3</v>
      </c>
      <c r="T41" s="37">
        <f t="shared" si="14"/>
        <v>1</v>
      </c>
      <c r="U41" s="37">
        <f t="shared" si="14"/>
        <v>3</v>
      </c>
      <c r="V41" s="37">
        <f t="shared" si="14"/>
        <v>0</v>
      </c>
      <c r="W41" s="37">
        <f t="shared" si="14"/>
        <v>0</v>
      </c>
      <c r="X41" s="37">
        <f t="shared" si="14"/>
        <v>0</v>
      </c>
      <c r="Y41" s="37">
        <f t="shared" si="14"/>
        <v>0</v>
      </c>
      <c r="Z41" s="37">
        <f t="shared" si="14"/>
        <v>0</v>
      </c>
      <c r="AA41" s="37">
        <f t="shared" si="14"/>
        <v>0</v>
      </c>
      <c r="AB41" s="37">
        <f t="shared" si="14"/>
        <v>0</v>
      </c>
      <c r="AC41" s="37">
        <f t="shared" si="14"/>
        <v>0</v>
      </c>
      <c r="AD41" s="37">
        <f t="shared" si="14"/>
        <v>0</v>
      </c>
      <c r="AE41" s="37">
        <f t="shared" si="14"/>
        <v>1</v>
      </c>
      <c r="AF41" s="37">
        <f t="shared" si="14"/>
        <v>0</v>
      </c>
      <c r="AG41" s="37">
        <f t="shared" si="14"/>
        <v>1</v>
      </c>
      <c r="AH41" s="37">
        <f t="shared" si="14"/>
        <v>1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5">AVERAGEIF($H$3:$H$22,"CR",Y$3:Y$22)</f>
        <v>70</v>
      </c>
      <c r="Z42" s="36"/>
      <c r="AA42" s="36">
        <f t="shared" si="15"/>
        <v>70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6">COUNTIFS($H$3:$H$22,"CR",K$3:K$22,"&gt;1")</f>
        <v>0</v>
      </c>
      <c r="L43" s="37">
        <f t="shared" si="16"/>
        <v>0</v>
      </c>
      <c r="M43" s="37">
        <f t="shared" si="16"/>
        <v>0</v>
      </c>
      <c r="N43" s="37">
        <f t="shared" si="16"/>
        <v>0</v>
      </c>
      <c r="O43" s="37">
        <f t="shared" si="16"/>
        <v>0</v>
      </c>
      <c r="P43" s="37">
        <f t="shared" si="16"/>
        <v>0</v>
      </c>
      <c r="Q43" s="37">
        <f t="shared" si="16"/>
        <v>0</v>
      </c>
      <c r="R43" s="37">
        <f t="shared" si="16"/>
        <v>0</v>
      </c>
      <c r="S43" s="37">
        <f t="shared" si="16"/>
        <v>0</v>
      </c>
      <c r="T43" s="37">
        <f t="shared" si="16"/>
        <v>0</v>
      </c>
      <c r="U43" s="37">
        <f t="shared" si="16"/>
        <v>0</v>
      </c>
      <c r="V43" s="37">
        <f t="shared" si="16"/>
        <v>0</v>
      </c>
      <c r="W43" s="37">
        <f t="shared" si="16"/>
        <v>0</v>
      </c>
      <c r="X43" s="37">
        <f t="shared" si="16"/>
        <v>0</v>
      </c>
      <c r="Y43" s="37">
        <f t="shared" si="16"/>
        <v>2</v>
      </c>
      <c r="Z43" s="37">
        <f t="shared" si="16"/>
        <v>0</v>
      </c>
      <c r="AA43" s="37">
        <f t="shared" si="16"/>
        <v>2</v>
      </c>
      <c r="AB43" s="37">
        <f t="shared" si="16"/>
        <v>0</v>
      </c>
      <c r="AC43" s="37">
        <f t="shared" si="16"/>
        <v>0</v>
      </c>
      <c r="AD43" s="37">
        <f t="shared" si="16"/>
        <v>0</v>
      </c>
      <c r="AE43" s="37">
        <f t="shared" si="16"/>
        <v>0</v>
      </c>
      <c r="AF43" s="37">
        <f t="shared" si="16"/>
        <v>0</v>
      </c>
      <c r="AG43" s="37">
        <f t="shared" si="16"/>
        <v>0</v>
      </c>
      <c r="AH43" s="37">
        <f t="shared" si="16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H44" si="17">AVERAGEIF($H$3:$H$22,"HY",K$3:K$22)</f>
        <v>890</v>
      </c>
      <c r="L44" s="36">
        <f t="shared" si="17"/>
        <v>890</v>
      </c>
      <c r="M44" s="36">
        <f t="shared" si="17"/>
        <v>890</v>
      </c>
      <c r="N44" s="36">
        <f t="shared" si="17"/>
        <v>890</v>
      </c>
      <c r="O44" s="36">
        <f t="shared" si="17"/>
        <v>890</v>
      </c>
      <c r="P44" s="36">
        <f t="shared" si="17"/>
        <v>1695</v>
      </c>
      <c r="Q44" s="36">
        <f t="shared" si="17"/>
        <v>890</v>
      </c>
      <c r="R44" s="36">
        <f t="shared" si="17"/>
        <v>1445</v>
      </c>
      <c r="S44" s="36">
        <f t="shared" si="17"/>
        <v>1695</v>
      </c>
      <c r="T44" s="36">
        <f t="shared" si="17"/>
        <v>1780</v>
      </c>
      <c r="U44" s="36">
        <f t="shared" si="17"/>
        <v>1695</v>
      </c>
      <c r="V44" s="36">
        <f t="shared" si="17"/>
        <v>1467.5</v>
      </c>
      <c r="W44" s="36">
        <f t="shared" si="17"/>
        <v>2560</v>
      </c>
      <c r="X44" s="36">
        <f t="shared" si="17"/>
        <v>1430</v>
      </c>
      <c r="Y44" s="36">
        <f t="shared" si="17"/>
        <v>126.5</v>
      </c>
      <c r="Z44" s="36">
        <f t="shared" si="17"/>
        <v>100</v>
      </c>
      <c r="AA44" s="36">
        <f t="shared" si="17"/>
        <v>111.2</v>
      </c>
      <c r="AB44" s="36"/>
      <c r="AC44" s="36"/>
      <c r="AD44" s="36"/>
      <c r="AE44" s="36">
        <f t="shared" si="17"/>
        <v>8500</v>
      </c>
      <c r="AF44" s="36">
        <f t="shared" si="17"/>
        <v>8500</v>
      </c>
      <c r="AG44" s="36">
        <f t="shared" si="17"/>
        <v>8500</v>
      </c>
      <c r="AH44" s="36">
        <f t="shared" si="17"/>
        <v>1000</v>
      </c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H45" si="18">COUNTIFS($H$3:$H$22,"HY",K$3:K$22,"&gt;1")</f>
        <v>1</v>
      </c>
      <c r="L45" s="37">
        <f t="shared" si="18"/>
        <v>1</v>
      </c>
      <c r="M45" s="37">
        <f t="shared" si="18"/>
        <v>1</v>
      </c>
      <c r="N45" s="37">
        <f t="shared" si="18"/>
        <v>1</v>
      </c>
      <c r="O45" s="37">
        <f t="shared" si="18"/>
        <v>1</v>
      </c>
      <c r="P45" s="37">
        <f t="shared" si="18"/>
        <v>2</v>
      </c>
      <c r="Q45" s="37">
        <f t="shared" si="18"/>
        <v>1</v>
      </c>
      <c r="R45" s="37">
        <f t="shared" si="18"/>
        <v>2</v>
      </c>
      <c r="S45" s="37">
        <f t="shared" si="18"/>
        <v>2</v>
      </c>
      <c r="T45" s="37">
        <f t="shared" si="18"/>
        <v>1</v>
      </c>
      <c r="U45" s="37">
        <f t="shared" si="18"/>
        <v>2</v>
      </c>
      <c r="V45" s="37">
        <f t="shared" si="18"/>
        <v>2</v>
      </c>
      <c r="W45" s="37">
        <f t="shared" si="18"/>
        <v>1</v>
      </c>
      <c r="X45" s="37">
        <f t="shared" si="18"/>
        <v>2</v>
      </c>
      <c r="Y45" s="37">
        <f t="shared" si="18"/>
        <v>2</v>
      </c>
      <c r="Z45" s="37">
        <f t="shared" si="18"/>
        <v>1</v>
      </c>
      <c r="AA45" s="37">
        <f t="shared" si="18"/>
        <v>2</v>
      </c>
      <c r="AB45" s="37">
        <f t="shared" si="18"/>
        <v>0</v>
      </c>
      <c r="AC45" s="37">
        <f t="shared" si="18"/>
        <v>0</v>
      </c>
      <c r="AD45" s="37">
        <f t="shared" si="18"/>
        <v>0</v>
      </c>
      <c r="AE45" s="37">
        <f t="shared" si="18"/>
        <v>1</v>
      </c>
      <c r="AF45" s="37">
        <f t="shared" si="18"/>
        <v>1</v>
      </c>
      <c r="AG45" s="37">
        <f t="shared" si="18"/>
        <v>1</v>
      </c>
      <c r="AH45" s="37">
        <f t="shared" si="18"/>
        <v>1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664.64720039700001</v>
      </c>
      <c r="K47" s="36">
        <f t="shared" ref="K47:AH47" si="19">AVERAGEIF($F$3:$F$22,"SW",K$3:K$22)</f>
        <v>482.44821128125568</v>
      </c>
      <c r="L47" s="36">
        <f t="shared" si="19"/>
        <v>563.91970694456666</v>
      </c>
      <c r="M47" s="36">
        <f t="shared" si="19"/>
        <v>664.64720039700001</v>
      </c>
      <c r="N47" s="36">
        <f t="shared" si="19"/>
        <v>482.44821128125568</v>
      </c>
      <c r="O47" s="36">
        <f t="shared" si="19"/>
        <v>563.91970694456666</v>
      </c>
      <c r="P47" s="36">
        <f t="shared" si="19"/>
        <v>2846.384061236</v>
      </c>
      <c r="Q47" s="36">
        <f t="shared" si="19"/>
        <v>5500</v>
      </c>
      <c r="R47" s="36">
        <f t="shared" si="19"/>
        <v>2199.5521761985333</v>
      </c>
      <c r="S47" s="36">
        <f t="shared" si="19"/>
        <v>2846.384061236</v>
      </c>
      <c r="T47" s="36">
        <f t="shared" si="19"/>
        <v>2839.6857156816645</v>
      </c>
      <c r="U47" s="36">
        <f t="shared" si="19"/>
        <v>2770.9872902659995</v>
      </c>
      <c r="V47" s="36">
        <f t="shared" si="19"/>
        <v>433.79611850200001</v>
      </c>
      <c r="W47" s="36">
        <f t="shared" si="19"/>
        <v>418.70340145340003</v>
      </c>
      <c r="X47" s="36">
        <f t="shared" si="19"/>
        <v>322.40728295140002</v>
      </c>
      <c r="Y47" s="36">
        <f t="shared" si="19"/>
        <v>182.48883555060002</v>
      </c>
      <c r="Z47" s="36">
        <f t="shared" si="19"/>
        <v>369.44417775300002</v>
      </c>
      <c r="AA47" s="36">
        <f t="shared" si="19"/>
        <v>128.20218488542</v>
      </c>
      <c r="AB47" s="36">
        <f t="shared" si="19"/>
        <v>36.944417775300003</v>
      </c>
      <c r="AC47" s="36">
        <f t="shared" si="19"/>
        <v>36.944417775300003</v>
      </c>
      <c r="AD47" s="36">
        <f t="shared" si="19"/>
        <v>25.86109244271</v>
      </c>
      <c r="AE47" s="36">
        <f t="shared" si="19"/>
        <v>1293.0546221355</v>
      </c>
      <c r="AF47" s="36"/>
      <c r="AG47" s="36">
        <f t="shared" si="19"/>
        <v>905.13823549484994</v>
      </c>
      <c r="AH47" s="36">
        <f t="shared" si="19"/>
        <v>1075.7494562766667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H48" si="20">COUNTIFS($F$3:$F$22,"SW",K$3:K$22,"&gt;1")</f>
        <v>3</v>
      </c>
      <c r="L48" s="37">
        <f t="shared" si="20"/>
        <v>6</v>
      </c>
      <c r="M48" s="37">
        <f t="shared" si="20"/>
        <v>6</v>
      </c>
      <c r="N48" s="37">
        <f t="shared" si="20"/>
        <v>3</v>
      </c>
      <c r="O48" s="37">
        <f t="shared" si="20"/>
        <v>6</v>
      </c>
      <c r="P48" s="37">
        <f t="shared" si="20"/>
        <v>6</v>
      </c>
      <c r="Q48" s="37">
        <f t="shared" si="20"/>
        <v>1</v>
      </c>
      <c r="R48" s="37">
        <f t="shared" si="20"/>
        <v>6</v>
      </c>
      <c r="S48" s="37">
        <f t="shared" si="20"/>
        <v>6</v>
      </c>
      <c r="T48" s="37">
        <f t="shared" si="20"/>
        <v>2</v>
      </c>
      <c r="U48" s="37">
        <f t="shared" si="20"/>
        <v>6</v>
      </c>
      <c r="V48" s="37">
        <f t="shared" si="20"/>
        <v>2</v>
      </c>
      <c r="W48" s="37">
        <f t="shared" si="20"/>
        <v>1</v>
      </c>
      <c r="X48" s="37">
        <f t="shared" si="20"/>
        <v>2</v>
      </c>
      <c r="Y48" s="37">
        <f t="shared" si="20"/>
        <v>5</v>
      </c>
      <c r="Z48" s="37">
        <f t="shared" si="20"/>
        <v>1</v>
      </c>
      <c r="AA48" s="37">
        <f t="shared" si="20"/>
        <v>5</v>
      </c>
      <c r="AB48" s="37">
        <f t="shared" si="20"/>
        <v>1</v>
      </c>
      <c r="AC48" s="37">
        <f t="shared" si="20"/>
        <v>1</v>
      </c>
      <c r="AD48" s="37">
        <f t="shared" si="20"/>
        <v>1</v>
      </c>
      <c r="AE48" s="37">
        <f t="shared" si="20"/>
        <v>1</v>
      </c>
      <c r="AF48" s="37">
        <f t="shared" si="20"/>
        <v>0</v>
      </c>
      <c r="AG48" s="37">
        <f t="shared" si="20"/>
        <v>1</v>
      </c>
      <c r="AH48" s="37">
        <f t="shared" si="20"/>
        <v>3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611.12617176885703</v>
      </c>
      <c r="K49" s="36">
        <f t="shared" ref="K49:AH49" si="21">AVERAGEIF($G$3:$G$22,"SaaS",K$3:K$22)</f>
        <v>595.46892676875336</v>
      </c>
      <c r="L49" s="36">
        <f t="shared" si="21"/>
        <v>490.50260595248568</v>
      </c>
      <c r="M49" s="36">
        <f t="shared" si="21"/>
        <v>611.12617176885703</v>
      </c>
      <c r="N49" s="36">
        <f t="shared" si="21"/>
        <v>595.46892676875336</v>
      </c>
      <c r="O49" s="36">
        <f t="shared" si="21"/>
        <v>490.50260595248568</v>
      </c>
      <c r="P49" s="36">
        <f t="shared" si="21"/>
        <v>3052.033818601778</v>
      </c>
      <c r="Q49" s="36">
        <f t="shared" si="21"/>
        <v>3922.5</v>
      </c>
      <c r="R49" s="36">
        <f t="shared" si="21"/>
        <v>2420.8125619101329</v>
      </c>
      <c r="S49" s="36">
        <f t="shared" si="21"/>
        <v>3052.033818601778</v>
      </c>
      <c r="T49" s="36">
        <f t="shared" si="21"/>
        <v>3351.8742862726658</v>
      </c>
      <c r="U49" s="36">
        <f t="shared" si="21"/>
        <v>3001.7693046217773</v>
      </c>
      <c r="V49" s="36">
        <f t="shared" si="21"/>
        <v>1356.8980592509999</v>
      </c>
      <c r="W49" s="36">
        <f t="shared" si="21"/>
        <v>1659.5678004844667</v>
      </c>
      <c r="X49" s="36">
        <f t="shared" si="21"/>
        <v>1301.2036414756999</v>
      </c>
      <c r="Y49" s="36">
        <f t="shared" si="21"/>
        <v>200.40736295883335</v>
      </c>
      <c r="Z49" s="36">
        <f t="shared" si="21"/>
        <v>239.81472591766669</v>
      </c>
      <c r="AA49" s="36">
        <f t="shared" si="21"/>
        <v>155.16848740451667</v>
      </c>
      <c r="AB49" s="36">
        <f t="shared" si="21"/>
        <v>36.944417775300003</v>
      </c>
      <c r="AC49" s="36">
        <f t="shared" si="21"/>
        <v>36.944417775300003</v>
      </c>
      <c r="AD49" s="36">
        <f t="shared" si="21"/>
        <v>25.86109244271</v>
      </c>
      <c r="AE49" s="36">
        <f t="shared" si="21"/>
        <v>3573.263655533875</v>
      </c>
      <c r="AF49" s="36">
        <f t="shared" si="21"/>
        <v>4333.333333333333</v>
      </c>
      <c r="AG49" s="36">
        <f t="shared" si="21"/>
        <v>3288.7845588737123</v>
      </c>
      <c r="AH49" s="36">
        <f t="shared" si="21"/>
        <v>1181.8120922075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H50" si="22">COUNTIFS($G$3:$G$22,"SaaS",K$3:K$22,"&gt;1")</f>
        <v>5</v>
      </c>
      <c r="L50" s="37">
        <f t="shared" si="22"/>
        <v>7</v>
      </c>
      <c r="M50" s="37">
        <f t="shared" si="22"/>
        <v>7</v>
      </c>
      <c r="N50" s="37">
        <f t="shared" si="22"/>
        <v>5</v>
      </c>
      <c r="O50" s="37">
        <f t="shared" si="22"/>
        <v>7</v>
      </c>
      <c r="P50" s="37">
        <f t="shared" si="22"/>
        <v>9</v>
      </c>
      <c r="Q50" s="37">
        <f t="shared" si="22"/>
        <v>4</v>
      </c>
      <c r="R50" s="37">
        <f t="shared" si="22"/>
        <v>9</v>
      </c>
      <c r="S50" s="37">
        <f t="shared" si="22"/>
        <v>9</v>
      </c>
      <c r="T50" s="37">
        <f t="shared" si="22"/>
        <v>5</v>
      </c>
      <c r="U50" s="37">
        <f t="shared" si="22"/>
        <v>9</v>
      </c>
      <c r="V50" s="37">
        <f t="shared" si="22"/>
        <v>4</v>
      </c>
      <c r="W50" s="37">
        <f t="shared" si="22"/>
        <v>3</v>
      </c>
      <c r="X50" s="37">
        <f t="shared" si="22"/>
        <v>4</v>
      </c>
      <c r="Y50" s="37">
        <f t="shared" si="22"/>
        <v>6</v>
      </c>
      <c r="Z50" s="37">
        <f t="shared" si="22"/>
        <v>3</v>
      </c>
      <c r="AA50" s="37">
        <f t="shared" si="22"/>
        <v>6</v>
      </c>
      <c r="AB50" s="37">
        <f t="shared" si="22"/>
        <v>1</v>
      </c>
      <c r="AC50" s="37">
        <f t="shared" si="22"/>
        <v>1</v>
      </c>
      <c r="AD50" s="37">
        <f t="shared" si="22"/>
        <v>1</v>
      </c>
      <c r="AE50" s="37">
        <f t="shared" si="22"/>
        <v>4</v>
      </c>
      <c r="AF50" s="37">
        <f t="shared" si="22"/>
        <v>3</v>
      </c>
      <c r="AG50" s="37">
        <f t="shared" si="22"/>
        <v>4</v>
      </c>
      <c r="AH50" s="37">
        <f t="shared" si="22"/>
        <v>4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3">COUNTIFS($E$3:$E$22,"HW",K$3:K$22,"&gt;1")</f>
        <v>0</v>
      </c>
      <c r="L52" s="37">
        <f t="shared" si="23"/>
        <v>0</v>
      </c>
      <c r="M52" s="37">
        <f t="shared" si="23"/>
        <v>0</v>
      </c>
      <c r="N52" s="37">
        <f t="shared" si="23"/>
        <v>0</v>
      </c>
      <c r="O52" s="37">
        <f t="shared" si="23"/>
        <v>0</v>
      </c>
      <c r="P52" s="37">
        <f t="shared" si="23"/>
        <v>0</v>
      </c>
      <c r="Q52" s="37">
        <f t="shared" si="23"/>
        <v>0</v>
      </c>
      <c r="R52" s="37">
        <f t="shared" si="23"/>
        <v>0</v>
      </c>
      <c r="S52" s="37">
        <f t="shared" si="23"/>
        <v>0</v>
      </c>
      <c r="T52" s="37">
        <f t="shared" si="23"/>
        <v>0</v>
      </c>
      <c r="U52" s="37">
        <f t="shared" si="23"/>
        <v>0</v>
      </c>
      <c r="V52" s="37">
        <f t="shared" si="23"/>
        <v>0</v>
      </c>
      <c r="W52" s="37">
        <f t="shared" si="23"/>
        <v>0</v>
      </c>
      <c r="X52" s="37">
        <f t="shared" si="23"/>
        <v>0</v>
      </c>
      <c r="Y52" s="37">
        <f t="shared" si="23"/>
        <v>0</v>
      </c>
      <c r="Z52" s="37">
        <f t="shared" si="23"/>
        <v>0</v>
      </c>
      <c r="AA52" s="37">
        <f t="shared" si="23"/>
        <v>0</v>
      </c>
      <c r="AB52" s="37">
        <f t="shared" si="23"/>
        <v>0</v>
      </c>
      <c r="AC52" s="37">
        <f t="shared" si="23"/>
        <v>0</v>
      </c>
      <c r="AD52" s="37">
        <f t="shared" si="23"/>
        <v>0</v>
      </c>
      <c r="AE52" s="37">
        <f t="shared" si="23"/>
        <v>0</v>
      </c>
      <c r="AF52" s="37">
        <f t="shared" si="23"/>
        <v>0</v>
      </c>
      <c r="AG52" s="37">
        <f t="shared" si="23"/>
        <v>0</v>
      </c>
      <c r="AH52" s="37">
        <f t="shared" si="23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866</v>
      </c>
      <c r="K54" s="36">
        <f t="shared" ref="K54:AH54" si="24">AVERAGEIF($D$3:$D$22,"S",K$3:K$22)</f>
        <v>683.33333333333337</v>
      </c>
      <c r="L54" s="36">
        <f t="shared" si="24"/>
        <v>778</v>
      </c>
      <c r="M54" s="36">
        <f t="shared" si="24"/>
        <v>866</v>
      </c>
      <c r="N54" s="36">
        <f t="shared" si="24"/>
        <v>683.33333333333337</v>
      </c>
      <c r="O54" s="36">
        <f t="shared" si="24"/>
        <v>778</v>
      </c>
      <c r="P54" s="36">
        <f t="shared" si="24"/>
        <v>3098</v>
      </c>
      <c r="Q54" s="36">
        <f t="shared" si="24"/>
        <v>3296.6666666666665</v>
      </c>
      <c r="R54" s="36">
        <f t="shared" si="24"/>
        <v>2630.5</v>
      </c>
      <c r="S54" s="36">
        <f t="shared" si="24"/>
        <v>3098</v>
      </c>
      <c r="T54" s="36">
        <f t="shared" si="24"/>
        <v>3593.3333333333335</v>
      </c>
      <c r="U54" s="36">
        <f t="shared" si="24"/>
        <v>3098</v>
      </c>
      <c r="V54" s="36">
        <f t="shared" si="24"/>
        <v>2560</v>
      </c>
      <c r="W54" s="36">
        <f t="shared" si="24"/>
        <v>2560</v>
      </c>
      <c r="X54" s="36">
        <f t="shared" si="24"/>
        <v>2560</v>
      </c>
      <c r="Y54" s="36">
        <f t="shared" si="24"/>
        <v>175</v>
      </c>
      <c r="Z54" s="36">
        <f t="shared" si="24"/>
        <v>100</v>
      </c>
      <c r="AA54" s="36">
        <f t="shared" si="24"/>
        <v>110</v>
      </c>
      <c r="AB54" s="36"/>
      <c r="AC54" s="36"/>
      <c r="AD54" s="36"/>
      <c r="AE54" s="36">
        <f t="shared" si="24"/>
        <v>5250</v>
      </c>
      <c r="AF54" s="36">
        <f t="shared" si="24"/>
        <v>5250</v>
      </c>
      <c r="AG54" s="36">
        <f t="shared" si="24"/>
        <v>5250</v>
      </c>
      <c r="AH54" s="36">
        <f t="shared" si="24"/>
        <v>1800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H55" si="25">COUNTIFS($D$3:$D$22,"S",K$3:K$22,"&gt;1")</f>
        <v>3</v>
      </c>
      <c r="L55" s="37">
        <f t="shared" si="25"/>
        <v>5</v>
      </c>
      <c r="M55" s="37">
        <f t="shared" si="25"/>
        <v>5</v>
      </c>
      <c r="N55" s="37">
        <f t="shared" si="25"/>
        <v>3</v>
      </c>
      <c r="O55" s="37">
        <f t="shared" si="25"/>
        <v>5</v>
      </c>
      <c r="P55" s="37">
        <f t="shared" si="25"/>
        <v>5</v>
      </c>
      <c r="Q55" s="37">
        <f t="shared" si="25"/>
        <v>3</v>
      </c>
      <c r="R55" s="37">
        <f t="shared" si="25"/>
        <v>5</v>
      </c>
      <c r="S55" s="37">
        <f t="shared" si="25"/>
        <v>5</v>
      </c>
      <c r="T55" s="37">
        <f t="shared" si="25"/>
        <v>3</v>
      </c>
      <c r="U55" s="37">
        <f t="shared" si="25"/>
        <v>5</v>
      </c>
      <c r="V55" s="37">
        <f t="shared" si="25"/>
        <v>1</v>
      </c>
      <c r="W55" s="37">
        <f t="shared" si="25"/>
        <v>1</v>
      </c>
      <c r="X55" s="37">
        <f t="shared" si="25"/>
        <v>1</v>
      </c>
      <c r="Y55" s="37">
        <f t="shared" si="25"/>
        <v>2</v>
      </c>
      <c r="Z55" s="37">
        <f t="shared" si="25"/>
        <v>1</v>
      </c>
      <c r="AA55" s="37">
        <f t="shared" si="25"/>
        <v>2</v>
      </c>
      <c r="AB55" s="37">
        <f t="shared" si="25"/>
        <v>0</v>
      </c>
      <c r="AC55" s="37">
        <f t="shared" si="25"/>
        <v>0</v>
      </c>
      <c r="AD55" s="37">
        <f t="shared" si="25"/>
        <v>0</v>
      </c>
      <c r="AE55" s="37">
        <f t="shared" si="25"/>
        <v>2</v>
      </c>
      <c r="AF55" s="37">
        <f t="shared" si="25"/>
        <v>2</v>
      </c>
      <c r="AG55" s="37">
        <f t="shared" si="25"/>
        <v>2</v>
      </c>
      <c r="AH55" s="37">
        <f t="shared" si="25"/>
        <v>1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550.79354194000007</v>
      </c>
      <c r="K56" s="36">
        <f t="shared" ref="K56:AH56" si="26">AVERAGEIF($D$3:$D$22,"m",K$3:K$22)</f>
        <v>640</v>
      </c>
      <c r="L56" s="36">
        <f t="shared" si="26"/>
        <v>385.55547935800001</v>
      </c>
      <c r="M56" s="36">
        <f t="shared" si="26"/>
        <v>550.79354194000007</v>
      </c>
      <c r="N56" s="36">
        <f t="shared" si="26"/>
        <v>640</v>
      </c>
      <c r="O56" s="36">
        <f t="shared" si="26"/>
        <v>385.55547935800001</v>
      </c>
      <c r="P56" s="36">
        <f t="shared" si="26"/>
        <v>3335.9784731333334</v>
      </c>
      <c r="Q56" s="36">
        <f t="shared" si="26"/>
        <v>5800</v>
      </c>
      <c r="R56" s="36">
        <f t="shared" si="26"/>
        <v>2418.5182645266668</v>
      </c>
      <c r="S56" s="36">
        <f t="shared" si="26"/>
        <v>3335.9784731333334</v>
      </c>
      <c r="T56" s="36">
        <f t="shared" si="26"/>
        <v>5800</v>
      </c>
      <c r="U56" s="36">
        <f t="shared" si="26"/>
        <v>3185.1849311933333</v>
      </c>
      <c r="V56" s="36">
        <f t="shared" si="26"/>
        <v>1187.5</v>
      </c>
      <c r="W56" s="36">
        <f t="shared" si="26"/>
        <v>2000</v>
      </c>
      <c r="X56" s="36">
        <f t="shared" si="26"/>
        <v>1150</v>
      </c>
      <c r="Y56" s="36">
        <f t="shared" si="26"/>
        <v>161</v>
      </c>
      <c r="Z56" s="36">
        <f t="shared" si="26"/>
        <v>250</v>
      </c>
      <c r="AA56" s="36">
        <f t="shared" si="26"/>
        <v>150.79999999999998</v>
      </c>
      <c r="AB56" s="36"/>
      <c r="AC56" s="36"/>
      <c r="AD56" s="36"/>
      <c r="AE56" s="36">
        <f t="shared" si="26"/>
        <v>1896.5273110677499</v>
      </c>
      <c r="AF56" s="36">
        <f t="shared" si="26"/>
        <v>2500</v>
      </c>
      <c r="AG56" s="36">
        <f t="shared" si="26"/>
        <v>1327.569117747425</v>
      </c>
      <c r="AH56" s="36">
        <f t="shared" si="26"/>
        <v>1250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H57" si="27">COUNTIFS($D$3:$D$22,"m",K$3:K$22,"&gt;1")</f>
        <v>1</v>
      </c>
      <c r="L57" s="37">
        <f t="shared" si="27"/>
        <v>2</v>
      </c>
      <c r="M57" s="37">
        <f t="shared" si="27"/>
        <v>2</v>
      </c>
      <c r="N57" s="37">
        <f t="shared" si="27"/>
        <v>1</v>
      </c>
      <c r="O57" s="37">
        <f t="shared" si="27"/>
        <v>2</v>
      </c>
      <c r="P57" s="37">
        <f t="shared" si="27"/>
        <v>3</v>
      </c>
      <c r="Q57" s="37">
        <f t="shared" si="27"/>
        <v>1</v>
      </c>
      <c r="R57" s="37">
        <f t="shared" si="27"/>
        <v>3</v>
      </c>
      <c r="S57" s="37">
        <f t="shared" si="27"/>
        <v>3</v>
      </c>
      <c r="T57" s="37">
        <f t="shared" si="27"/>
        <v>1</v>
      </c>
      <c r="U57" s="37">
        <f t="shared" si="27"/>
        <v>3</v>
      </c>
      <c r="V57" s="37">
        <f t="shared" si="27"/>
        <v>2</v>
      </c>
      <c r="W57" s="37">
        <f t="shared" si="27"/>
        <v>1</v>
      </c>
      <c r="X57" s="37">
        <f t="shared" si="27"/>
        <v>2</v>
      </c>
      <c r="Y57" s="37">
        <f t="shared" si="27"/>
        <v>3</v>
      </c>
      <c r="Z57" s="37">
        <f t="shared" si="27"/>
        <v>1</v>
      </c>
      <c r="AA57" s="37">
        <f t="shared" si="27"/>
        <v>3</v>
      </c>
      <c r="AB57" s="37">
        <f t="shared" si="27"/>
        <v>0</v>
      </c>
      <c r="AC57" s="37">
        <f t="shared" si="27"/>
        <v>0</v>
      </c>
      <c r="AD57" s="37">
        <f t="shared" si="27"/>
        <v>0</v>
      </c>
      <c r="AE57" s="37">
        <f t="shared" si="27"/>
        <v>2</v>
      </c>
      <c r="AF57" s="37">
        <f t="shared" si="27"/>
        <v>1</v>
      </c>
      <c r="AG57" s="37">
        <f t="shared" si="27"/>
        <v>2</v>
      </c>
      <c r="AH57" s="37">
        <f t="shared" si="27"/>
        <v>2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246.29611850200001</v>
      </c>
      <c r="K58" s="36">
        <f t="shared" ref="K58:AH58" si="28">AVERAGEIF($D$3:$D$22,"l",K$3:K$22)</f>
        <v>287.34463384376699</v>
      </c>
      <c r="L58" s="36">
        <f t="shared" si="28"/>
        <v>172.40728295140002</v>
      </c>
      <c r="M58" s="36">
        <f t="shared" si="28"/>
        <v>246.29611850200001</v>
      </c>
      <c r="N58" s="36">
        <f t="shared" si="28"/>
        <v>287.34463384376699</v>
      </c>
      <c r="O58" s="36">
        <f t="shared" si="28"/>
        <v>172.40728295140002</v>
      </c>
      <c r="P58" s="36">
        <f t="shared" si="28"/>
        <v>1970.3689480160001</v>
      </c>
      <c r="Q58" s="36"/>
      <c r="R58" s="36">
        <f t="shared" si="28"/>
        <v>1379.2582636112002</v>
      </c>
      <c r="S58" s="36">
        <f t="shared" si="28"/>
        <v>1970.3689480160001</v>
      </c>
      <c r="T58" s="36">
        <f t="shared" si="28"/>
        <v>179.37143136332901</v>
      </c>
      <c r="U58" s="36">
        <f t="shared" si="28"/>
        <v>1970.3689480160001</v>
      </c>
      <c r="V58" s="36">
        <f t="shared" si="28"/>
        <v>492.59223700400003</v>
      </c>
      <c r="W58" s="36">
        <f t="shared" si="28"/>
        <v>418.70340145340003</v>
      </c>
      <c r="X58" s="36">
        <f t="shared" si="28"/>
        <v>344.81456590280004</v>
      </c>
      <c r="Y58" s="36">
        <f t="shared" si="28"/>
        <v>214.72208887650001</v>
      </c>
      <c r="Z58" s="36">
        <f t="shared" si="28"/>
        <v>369.44417775300002</v>
      </c>
      <c r="AA58" s="36">
        <f t="shared" si="28"/>
        <v>159.30546221355002</v>
      </c>
      <c r="AB58" s="36">
        <f t="shared" si="28"/>
        <v>36.944417775300003</v>
      </c>
      <c r="AC58" s="36">
        <f t="shared" si="28"/>
        <v>36.944417775300003</v>
      </c>
      <c r="AD58" s="36">
        <f t="shared" si="28"/>
        <v>25.86109244271</v>
      </c>
      <c r="AE58" s="36"/>
      <c r="AF58" s="36"/>
      <c r="AG58" s="36"/>
      <c r="AH58" s="36">
        <f t="shared" si="28"/>
        <v>427.24836883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29">COUNTIFS($D$3:$D$22,"l",K$3:K$22,"&gt;1")</f>
        <v>1</v>
      </c>
      <c r="L59" s="37">
        <f t="shared" si="29"/>
        <v>1</v>
      </c>
      <c r="M59" s="37">
        <f t="shared" si="29"/>
        <v>1</v>
      </c>
      <c r="N59" s="37">
        <f t="shared" si="29"/>
        <v>1</v>
      </c>
      <c r="O59" s="37">
        <f t="shared" si="29"/>
        <v>1</v>
      </c>
      <c r="P59" s="37">
        <f t="shared" si="29"/>
        <v>1</v>
      </c>
      <c r="Q59" s="37">
        <f t="shared" si="29"/>
        <v>0</v>
      </c>
      <c r="R59" s="37">
        <f t="shared" si="29"/>
        <v>1</v>
      </c>
      <c r="S59" s="37">
        <f t="shared" si="29"/>
        <v>1</v>
      </c>
      <c r="T59" s="37">
        <f t="shared" si="29"/>
        <v>1</v>
      </c>
      <c r="U59" s="37">
        <f t="shared" si="29"/>
        <v>1</v>
      </c>
      <c r="V59" s="37">
        <f t="shared" si="29"/>
        <v>1</v>
      </c>
      <c r="W59" s="37">
        <f t="shared" si="29"/>
        <v>1</v>
      </c>
      <c r="X59" s="37">
        <f t="shared" si="29"/>
        <v>1</v>
      </c>
      <c r="Y59" s="37">
        <f t="shared" si="29"/>
        <v>2</v>
      </c>
      <c r="Z59" s="37">
        <f t="shared" si="29"/>
        <v>1</v>
      </c>
      <c r="AA59" s="37">
        <f t="shared" si="29"/>
        <v>2</v>
      </c>
      <c r="AB59" s="37">
        <f t="shared" si="29"/>
        <v>1</v>
      </c>
      <c r="AC59" s="37">
        <f t="shared" si="29"/>
        <v>1</v>
      </c>
      <c r="AD59" s="37">
        <f t="shared" si="29"/>
        <v>1</v>
      </c>
      <c r="AE59" s="37">
        <f t="shared" si="29"/>
        <v>0</v>
      </c>
      <c r="AF59" s="37">
        <f t="shared" si="29"/>
        <v>0</v>
      </c>
      <c r="AG59" s="37">
        <f t="shared" si="29"/>
        <v>0</v>
      </c>
      <c r="AH59" s="37">
        <f t="shared" si="29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40</v>
      </c>
      <c r="Z3" s="106"/>
      <c r="AA3" s="108">
        <v>40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f>J5*(1+$M$7)</f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f>P5*(1+$M$7)</f>
        <v>890</v>
      </c>
      <c r="S5" s="107">
        <v>890</v>
      </c>
      <c r="T5" s="107">
        <f t="shared" ref="T5" si="0">Q5*(1+$B$7)</f>
        <v>1780</v>
      </c>
      <c r="U5" s="108">
        <v>890</v>
      </c>
      <c r="V5" s="106">
        <v>2560</v>
      </c>
      <c r="W5" s="109">
        <v>2560</v>
      </c>
      <c r="X5" s="108">
        <f>V5*(1+$M$7)</f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f>AE5*(1+$M$7)</f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f>J6*(1+$M$7)</f>
        <v>1400</v>
      </c>
      <c r="M6" s="117">
        <v>1400</v>
      </c>
      <c r="N6" s="117"/>
      <c r="O6" s="118">
        <v>1400</v>
      </c>
      <c r="P6" s="116"/>
      <c r="Q6" s="116"/>
      <c r="R6" s="118"/>
      <c r="S6" s="117"/>
      <c r="T6" s="117"/>
      <c r="U6" s="118"/>
      <c r="V6" s="116"/>
      <c r="W6" s="119"/>
      <c r="X6" s="118"/>
      <c r="Y6" s="116"/>
      <c r="Z6" s="116"/>
      <c r="AA6" s="118"/>
      <c r="AB6" s="116"/>
      <c r="AC6" s="116"/>
      <c r="AD6" s="118"/>
      <c r="AE6" s="116"/>
      <c r="AF6" s="116"/>
      <c r="AG6" s="118"/>
      <c r="AH6" s="118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800</v>
      </c>
      <c r="K12" s="106">
        <v>640</v>
      </c>
      <c r="L12" s="108">
        <v>560</v>
      </c>
      <c r="M12" s="107">
        <v>800</v>
      </c>
      <c r="N12" s="107">
        <v>640</v>
      </c>
      <c r="O12" s="108">
        <v>560</v>
      </c>
      <c r="P12" s="106">
        <v>6000</v>
      </c>
      <c r="Q12" s="106">
        <v>5800</v>
      </c>
      <c r="R12" s="108">
        <v>4200</v>
      </c>
      <c r="S12" s="107">
        <v>6000</v>
      </c>
      <c r="T12" s="107">
        <v>5800</v>
      </c>
      <c r="U12" s="108">
        <v>6000</v>
      </c>
      <c r="V12" s="106">
        <v>2000</v>
      </c>
      <c r="W12" s="109">
        <v>2000</v>
      </c>
      <c r="X12" s="108">
        <v>2000</v>
      </c>
      <c r="Y12" s="106">
        <v>250</v>
      </c>
      <c r="Z12" s="106">
        <v>250</v>
      </c>
      <c r="AA12" s="108">
        <v>250</v>
      </c>
      <c r="AB12" s="106"/>
      <c r="AC12" s="106"/>
      <c r="AD12" s="108"/>
      <c r="AE12" s="106">
        <v>2500</v>
      </c>
      <c r="AF12" s="106">
        <v>2500</v>
      </c>
      <c r="AG12" s="108">
        <v>1750</v>
      </c>
      <c r="AH12" s="108">
        <v>1500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530</v>
      </c>
      <c r="K14" s="106">
        <v>471.7</v>
      </c>
      <c r="L14" s="108">
        <v>371</v>
      </c>
      <c r="M14" s="107">
        <v>530</v>
      </c>
      <c r="N14" s="107">
        <v>471.7</v>
      </c>
      <c r="O14" s="108">
        <v>371</v>
      </c>
      <c r="P14" s="106">
        <v>4240</v>
      </c>
      <c r="Q14" s="106">
        <v>3475</v>
      </c>
      <c r="R14" s="108">
        <v>2968</v>
      </c>
      <c r="S14" s="107">
        <v>4240</v>
      </c>
      <c r="T14" s="107">
        <v>3475</v>
      </c>
      <c r="U14" s="108">
        <v>4240</v>
      </c>
      <c r="V14" s="106">
        <v>1060</v>
      </c>
      <c r="W14" s="109">
        <v>754.57142857142856</v>
      </c>
      <c r="X14" s="108">
        <v>742</v>
      </c>
      <c r="Y14" s="106">
        <v>795</v>
      </c>
      <c r="Z14" s="106">
        <v>795</v>
      </c>
      <c r="AA14" s="108">
        <v>556.5</v>
      </c>
      <c r="AB14" s="106">
        <v>79.5</v>
      </c>
      <c r="AC14" s="106">
        <v>73</v>
      </c>
      <c r="AD14" s="108">
        <v>55.65</v>
      </c>
      <c r="AE14" s="106"/>
      <c r="AF14" s="106"/>
      <c r="AG14" s="108"/>
      <c r="AH14" s="108">
        <v>510</v>
      </c>
      <c r="AI14" s="109"/>
      <c r="AJ14" s="109"/>
      <c r="AK14" s="112"/>
      <c r="AL14" s="106">
        <v>2650</v>
      </c>
      <c r="AM14" s="106">
        <v>2252.5</v>
      </c>
      <c r="AN14" s="108">
        <v>1854.9999999999998</v>
      </c>
      <c r="AO14" s="106">
        <v>5300</v>
      </c>
      <c r="AP14" s="106">
        <v>4081</v>
      </c>
      <c r="AQ14" s="108">
        <v>3709.9999999999995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06">
        <v>2500</v>
      </c>
      <c r="Q20" s="106"/>
      <c r="R20" s="108">
        <v>2000</v>
      </c>
      <c r="S20" s="107">
        <v>2500</v>
      </c>
      <c r="T20" s="107"/>
      <c r="U20" s="108">
        <v>2500</v>
      </c>
      <c r="V20" s="106">
        <v>375</v>
      </c>
      <c r="W20" s="109"/>
      <c r="X20" s="108">
        <v>300</v>
      </c>
      <c r="Y20" s="106">
        <v>153</v>
      </c>
      <c r="Z20" s="106"/>
      <c r="AA20" s="108">
        <v>122.4</v>
      </c>
      <c r="AB20" s="106"/>
      <c r="AC20" s="106"/>
      <c r="AD20" s="108"/>
      <c r="AE20" s="106"/>
      <c r="AF20" s="106"/>
      <c r="AG20" s="108"/>
      <c r="AH20" s="108">
        <v>1000</v>
      </c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13"/>
      <c r="Q21" s="113"/>
      <c r="R21" s="111"/>
      <c r="S21" s="114"/>
      <c r="T21" s="114"/>
      <c r="U21" s="111"/>
      <c r="V21" s="113"/>
      <c r="W21" s="113"/>
      <c r="X21" s="111"/>
      <c r="Y21" s="113"/>
      <c r="Z21" s="113"/>
      <c r="AA21" s="111"/>
      <c r="AB21" s="113"/>
      <c r="AC21" s="113"/>
      <c r="AD21" s="111"/>
      <c r="AE21" s="113"/>
      <c r="AF21" s="113"/>
      <c r="AG21" s="111"/>
      <c r="AH21" s="111"/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33</v>
      </c>
      <c r="B22" s="29">
        <v>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300</v>
      </c>
      <c r="K22" s="106"/>
      <c r="L22" s="108">
        <v>210</v>
      </c>
      <c r="M22" s="107">
        <v>300</v>
      </c>
      <c r="N22" s="107"/>
      <c r="O22" s="108">
        <v>210</v>
      </c>
      <c r="P22" s="106">
        <v>1500</v>
      </c>
      <c r="Q22" s="106"/>
      <c r="R22" s="108">
        <v>1050</v>
      </c>
      <c r="S22" s="107">
        <v>1500</v>
      </c>
      <c r="T22" s="107"/>
      <c r="U22" s="108">
        <v>1050</v>
      </c>
      <c r="V22" s="106"/>
      <c r="W22" s="109"/>
      <c r="X22" s="108"/>
      <c r="Y22" s="106">
        <v>250</v>
      </c>
      <c r="Z22" s="106">
        <v>250</v>
      </c>
      <c r="AA22" s="108">
        <v>250</v>
      </c>
      <c r="AB22" s="106"/>
      <c r="AC22" s="106"/>
      <c r="AD22" s="108"/>
      <c r="AE22" s="106">
        <v>1285</v>
      </c>
      <c r="AF22" s="106"/>
      <c r="AG22" s="108">
        <v>899.49999999999989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728.88888888888891</v>
      </c>
      <c r="K25" s="32">
        <f t="shared" ref="K25:AQ25" si="1">AVERAGE(K3:K22)</f>
        <v>632.33999999999992</v>
      </c>
      <c r="L25" s="32">
        <f t="shared" si="1"/>
        <v>625.66666666666663</v>
      </c>
      <c r="M25" s="32">
        <f t="shared" si="1"/>
        <v>728.88888888888891</v>
      </c>
      <c r="N25" s="32">
        <f t="shared" si="1"/>
        <v>632.33999999999992</v>
      </c>
      <c r="O25" s="32">
        <f t="shared" si="1"/>
        <v>625.66666666666663</v>
      </c>
      <c r="P25" s="32">
        <f t="shared" si="1"/>
        <v>3303.3333333333335</v>
      </c>
      <c r="Q25" s="32">
        <f t="shared" si="1"/>
        <v>3833</v>
      </c>
      <c r="R25" s="32">
        <f t="shared" si="1"/>
        <v>2596.7222222222222</v>
      </c>
      <c r="S25" s="32">
        <f t="shared" si="1"/>
        <v>3303.3333333333335</v>
      </c>
      <c r="T25" s="32">
        <f t="shared" si="1"/>
        <v>4011</v>
      </c>
      <c r="U25" s="32">
        <f t="shared" si="1"/>
        <v>3253.3333333333335</v>
      </c>
      <c r="V25" s="32">
        <f t="shared" si="1"/>
        <v>1498.75</v>
      </c>
      <c r="W25" s="32">
        <f t="shared" si="1"/>
        <v>1771.5238095238094</v>
      </c>
      <c r="X25" s="32">
        <f t="shared" si="1"/>
        <v>1400.5</v>
      </c>
      <c r="Y25" s="32">
        <f t="shared" si="1"/>
        <v>239.75</v>
      </c>
      <c r="Z25" s="32">
        <f t="shared" si="1"/>
        <v>348.75</v>
      </c>
      <c r="AA25" s="32">
        <f t="shared" si="1"/>
        <v>189.86250000000001</v>
      </c>
      <c r="AB25" s="32">
        <f t="shared" si="1"/>
        <v>79.5</v>
      </c>
      <c r="AC25" s="32">
        <f t="shared" si="1"/>
        <v>73</v>
      </c>
      <c r="AD25" s="32">
        <f t="shared" si="1"/>
        <v>55.65</v>
      </c>
      <c r="AE25" s="32">
        <f t="shared" si="1"/>
        <v>3571.25</v>
      </c>
      <c r="AF25" s="32">
        <f t="shared" si="1"/>
        <v>4333.333333333333</v>
      </c>
      <c r="AG25" s="32">
        <f t="shared" si="1"/>
        <v>3287.375</v>
      </c>
      <c r="AH25" s="32">
        <f t="shared" si="1"/>
        <v>1202.5</v>
      </c>
      <c r="AI25" s="32">
        <f t="shared" si="1"/>
        <v>949.5</v>
      </c>
      <c r="AJ25" s="32">
        <f t="shared" si="1"/>
        <v>1800</v>
      </c>
      <c r="AK25" s="32">
        <f t="shared" si="1"/>
        <v>939.5</v>
      </c>
      <c r="AL25" s="32">
        <f t="shared" si="1"/>
        <v>2325</v>
      </c>
      <c r="AM25" s="32">
        <f t="shared" si="1"/>
        <v>2126.25</v>
      </c>
      <c r="AN25" s="32">
        <f t="shared" si="1"/>
        <v>1927.5</v>
      </c>
      <c r="AO25" s="32">
        <f t="shared" si="1"/>
        <v>4650</v>
      </c>
      <c r="AP25" s="32">
        <f t="shared" si="1"/>
        <v>4040.5</v>
      </c>
      <c r="AQ25" s="32">
        <f t="shared" si="1"/>
        <v>3855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2">COUNT(K3:K22)</f>
        <v>5</v>
      </c>
      <c r="L26" s="33">
        <f t="shared" si="2"/>
        <v>9</v>
      </c>
      <c r="M26" s="33">
        <f t="shared" si="2"/>
        <v>9</v>
      </c>
      <c r="N26" s="33">
        <f t="shared" si="2"/>
        <v>5</v>
      </c>
      <c r="O26" s="33">
        <f t="shared" si="2"/>
        <v>9</v>
      </c>
      <c r="P26" s="33">
        <f t="shared" si="2"/>
        <v>9</v>
      </c>
      <c r="Q26" s="33">
        <f t="shared" si="2"/>
        <v>5</v>
      </c>
      <c r="R26" s="33">
        <f t="shared" si="2"/>
        <v>9</v>
      </c>
      <c r="S26" s="33">
        <f t="shared" si="2"/>
        <v>9</v>
      </c>
      <c r="T26" s="33">
        <f t="shared" si="2"/>
        <v>5</v>
      </c>
      <c r="U26" s="33">
        <f t="shared" si="2"/>
        <v>9</v>
      </c>
      <c r="V26" s="33">
        <f t="shared" si="2"/>
        <v>4</v>
      </c>
      <c r="W26" s="33">
        <f t="shared" si="2"/>
        <v>3</v>
      </c>
      <c r="X26" s="33">
        <f t="shared" si="2"/>
        <v>4</v>
      </c>
      <c r="Y26" s="33">
        <f t="shared" si="2"/>
        <v>8</v>
      </c>
      <c r="Z26" s="33">
        <f t="shared" si="2"/>
        <v>4</v>
      </c>
      <c r="AA26" s="33">
        <f t="shared" si="2"/>
        <v>8</v>
      </c>
      <c r="AB26" s="33">
        <f t="shared" si="2"/>
        <v>1</v>
      </c>
      <c r="AC26" s="33">
        <f t="shared" si="2"/>
        <v>1</v>
      </c>
      <c r="AD26" s="33">
        <f t="shared" si="2"/>
        <v>1</v>
      </c>
      <c r="AE26" s="33">
        <f t="shared" si="2"/>
        <v>4</v>
      </c>
      <c r="AF26" s="33">
        <f t="shared" si="2"/>
        <v>3</v>
      </c>
      <c r="AG26" s="33">
        <f t="shared" si="2"/>
        <v>4</v>
      </c>
      <c r="AH26" s="33">
        <f t="shared" si="2"/>
        <v>4</v>
      </c>
      <c r="AI26" s="33">
        <f t="shared" si="2"/>
        <v>2</v>
      </c>
      <c r="AJ26" s="33">
        <f t="shared" si="2"/>
        <v>1</v>
      </c>
      <c r="AK26" s="33">
        <f t="shared" si="2"/>
        <v>2</v>
      </c>
      <c r="AL26" s="33">
        <f t="shared" si="2"/>
        <v>2</v>
      </c>
      <c r="AM26" s="33">
        <f t="shared" si="2"/>
        <v>2</v>
      </c>
      <c r="AN26" s="33">
        <f t="shared" si="2"/>
        <v>2</v>
      </c>
      <c r="AO26" s="33">
        <f t="shared" si="2"/>
        <v>2</v>
      </c>
      <c r="AP26" s="33">
        <f t="shared" si="2"/>
        <v>2</v>
      </c>
      <c r="AQ26" s="33">
        <f t="shared" si="2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3">MAX(K3:K22)</f>
        <v>890</v>
      </c>
      <c r="L27" s="32">
        <f t="shared" si="3"/>
        <v>1400</v>
      </c>
      <c r="M27" s="32">
        <f t="shared" si="3"/>
        <v>1400</v>
      </c>
      <c r="N27" s="32">
        <f t="shared" si="3"/>
        <v>890</v>
      </c>
      <c r="O27" s="32">
        <f t="shared" si="3"/>
        <v>1400</v>
      </c>
      <c r="P27" s="32">
        <f t="shared" si="3"/>
        <v>7000</v>
      </c>
      <c r="Q27" s="32">
        <f t="shared" si="3"/>
        <v>5800</v>
      </c>
      <c r="R27" s="32">
        <f t="shared" si="3"/>
        <v>7000</v>
      </c>
      <c r="S27" s="32">
        <f t="shared" si="3"/>
        <v>7000</v>
      </c>
      <c r="T27" s="32">
        <f t="shared" si="3"/>
        <v>5800</v>
      </c>
      <c r="U27" s="32">
        <f t="shared" si="3"/>
        <v>7000</v>
      </c>
      <c r="V27" s="32">
        <f t="shared" si="3"/>
        <v>2560</v>
      </c>
      <c r="W27" s="32">
        <f t="shared" si="3"/>
        <v>2560</v>
      </c>
      <c r="X27" s="32">
        <f t="shared" si="3"/>
        <v>2560</v>
      </c>
      <c r="Y27" s="32">
        <f t="shared" si="3"/>
        <v>795</v>
      </c>
      <c r="Z27" s="32">
        <f t="shared" si="3"/>
        <v>795</v>
      </c>
      <c r="AA27" s="32">
        <f t="shared" si="3"/>
        <v>556.5</v>
      </c>
      <c r="AB27" s="32">
        <f t="shared" si="3"/>
        <v>79.5</v>
      </c>
      <c r="AC27" s="32">
        <f t="shared" si="3"/>
        <v>73</v>
      </c>
      <c r="AD27" s="32">
        <f t="shared" si="3"/>
        <v>55.65</v>
      </c>
      <c r="AE27" s="32">
        <f t="shared" si="3"/>
        <v>8500</v>
      </c>
      <c r="AF27" s="32">
        <f t="shared" si="3"/>
        <v>8500</v>
      </c>
      <c r="AG27" s="32">
        <f t="shared" si="3"/>
        <v>8500</v>
      </c>
      <c r="AH27" s="32">
        <f t="shared" si="3"/>
        <v>1800</v>
      </c>
      <c r="AI27" s="32">
        <f t="shared" si="3"/>
        <v>1800</v>
      </c>
      <c r="AJ27" s="32">
        <f t="shared" si="3"/>
        <v>1800</v>
      </c>
      <c r="AK27" s="32">
        <f t="shared" si="3"/>
        <v>1800</v>
      </c>
      <c r="AL27" s="32">
        <f t="shared" si="3"/>
        <v>2650</v>
      </c>
      <c r="AM27" s="32">
        <f t="shared" si="3"/>
        <v>2252.5</v>
      </c>
      <c r="AN27" s="32">
        <f t="shared" si="3"/>
        <v>2000</v>
      </c>
      <c r="AO27" s="32">
        <f t="shared" si="3"/>
        <v>5300</v>
      </c>
      <c r="AP27" s="32">
        <f t="shared" si="3"/>
        <v>4081</v>
      </c>
      <c r="AQ27" s="32">
        <f t="shared" si="3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300</v>
      </c>
      <c r="K28" s="32">
        <f t="shared" ref="K28:AQ28" si="4">MIN(K3:K22)</f>
        <v>471.7</v>
      </c>
      <c r="L28" s="32">
        <f t="shared" si="4"/>
        <v>200</v>
      </c>
      <c r="M28" s="32">
        <f t="shared" si="4"/>
        <v>300</v>
      </c>
      <c r="N28" s="32">
        <f t="shared" si="4"/>
        <v>471.7</v>
      </c>
      <c r="O28" s="32">
        <f t="shared" si="4"/>
        <v>200</v>
      </c>
      <c r="P28" s="32">
        <f t="shared" si="4"/>
        <v>700</v>
      </c>
      <c r="Q28" s="32">
        <f t="shared" si="4"/>
        <v>890</v>
      </c>
      <c r="R28" s="32">
        <f t="shared" si="4"/>
        <v>700</v>
      </c>
      <c r="S28" s="32">
        <f t="shared" si="4"/>
        <v>700</v>
      </c>
      <c r="T28" s="32">
        <f t="shared" si="4"/>
        <v>1780</v>
      </c>
      <c r="U28" s="32">
        <f t="shared" si="4"/>
        <v>700</v>
      </c>
      <c r="V28" s="32">
        <f t="shared" si="4"/>
        <v>375</v>
      </c>
      <c r="W28" s="32">
        <f t="shared" si="4"/>
        <v>754.57142857142856</v>
      </c>
      <c r="X28" s="32">
        <f t="shared" si="4"/>
        <v>300</v>
      </c>
      <c r="Y28" s="32">
        <f t="shared" si="4"/>
        <v>40</v>
      </c>
      <c r="Z28" s="32">
        <f t="shared" si="4"/>
        <v>100</v>
      </c>
      <c r="AA28" s="32">
        <f t="shared" si="4"/>
        <v>40</v>
      </c>
      <c r="AB28" s="32">
        <f t="shared" si="4"/>
        <v>79.5</v>
      </c>
      <c r="AC28" s="32">
        <f t="shared" si="4"/>
        <v>73</v>
      </c>
      <c r="AD28" s="32">
        <f t="shared" si="4"/>
        <v>55.65</v>
      </c>
      <c r="AE28" s="32">
        <f t="shared" si="4"/>
        <v>1285</v>
      </c>
      <c r="AF28" s="32">
        <f t="shared" si="4"/>
        <v>2000</v>
      </c>
      <c r="AG28" s="32">
        <f t="shared" si="4"/>
        <v>899.49999999999989</v>
      </c>
      <c r="AH28" s="32">
        <f t="shared" si="4"/>
        <v>510</v>
      </c>
      <c r="AI28" s="32">
        <f t="shared" si="4"/>
        <v>99</v>
      </c>
      <c r="AJ28" s="32">
        <f t="shared" si="4"/>
        <v>1800</v>
      </c>
      <c r="AK28" s="32">
        <f t="shared" si="4"/>
        <v>79</v>
      </c>
      <c r="AL28" s="32">
        <f t="shared" si="4"/>
        <v>2000</v>
      </c>
      <c r="AM28" s="32">
        <f t="shared" si="4"/>
        <v>2000</v>
      </c>
      <c r="AN28" s="32">
        <f t="shared" si="4"/>
        <v>1854.9999999999998</v>
      </c>
      <c r="AO28" s="32">
        <f t="shared" si="4"/>
        <v>4000</v>
      </c>
      <c r="AP28" s="32">
        <f t="shared" si="4"/>
        <v>4000</v>
      </c>
      <c r="AQ28" s="32">
        <f t="shared" si="4"/>
        <v>3709.9999999999995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G31" si="5">AVERAGEIF($I$3:$I$22,"S",L$3:L$22)</f>
        <v>1400</v>
      </c>
      <c r="M31" s="36">
        <f t="shared" si="5"/>
        <v>1400</v>
      </c>
      <c r="N31" s="36"/>
      <c r="O31" s="36">
        <f t="shared" si="5"/>
        <v>1400</v>
      </c>
      <c r="P31" s="36">
        <f t="shared" si="5"/>
        <v>3500</v>
      </c>
      <c r="Q31" s="36">
        <f t="shared" si="5"/>
        <v>3500</v>
      </c>
      <c r="R31" s="36">
        <f t="shared" si="5"/>
        <v>3500</v>
      </c>
      <c r="S31" s="36">
        <f t="shared" si="5"/>
        <v>3500</v>
      </c>
      <c r="T31" s="36">
        <f t="shared" si="5"/>
        <v>3500</v>
      </c>
      <c r="U31" s="36">
        <f t="shared" si="5"/>
        <v>3500</v>
      </c>
      <c r="V31" s="36"/>
      <c r="W31" s="36"/>
      <c r="X31" s="36"/>
      <c r="Y31" s="36">
        <f t="shared" si="5"/>
        <v>80</v>
      </c>
      <c r="Z31" s="36"/>
      <c r="AA31" s="36">
        <f t="shared" si="5"/>
        <v>80</v>
      </c>
      <c r="AB31" s="36"/>
      <c r="AC31" s="36"/>
      <c r="AD31" s="36"/>
      <c r="AE31" s="36">
        <f t="shared" si="5"/>
        <v>2000</v>
      </c>
      <c r="AF31" s="36">
        <f t="shared" si="5"/>
        <v>2000</v>
      </c>
      <c r="AG31" s="36">
        <f t="shared" si="5"/>
        <v>2000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6">COUNTIFS($I$3:$I$22,"S",K$3:K$22,"&gt;1")</f>
        <v>0</v>
      </c>
      <c r="L32" s="37">
        <f t="shared" si="6"/>
        <v>1</v>
      </c>
      <c r="M32" s="37">
        <f t="shared" si="6"/>
        <v>1</v>
      </c>
      <c r="N32" s="37">
        <f t="shared" si="6"/>
        <v>0</v>
      </c>
      <c r="O32" s="37">
        <f t="shared" si="6"/>
        <v>1</v>
      </c>
      <c r="P32" s="37">
        <f t="shared" si="6"/>
        <v>1</v>
      </c>
      <c r="Q32" s="37">
        <f t="shared" si="6"/>
        <v>1</v>
      </c>
      <c r="R32" s="37">
        <f t="shared" si="6"/>
        <v>1</v>
      </c>
      <c r="S32" s="37">
        <f t="shared" si="6"/>
        <v>1</v>
      </c>
      <c r="T32" s="37">
        <f t="shared" si="6"/>
        <v>1</v>
      </c>
      <c r="U32" s="37">
        <f t="shared" si="6"/>
        <v>1</v>
      </c>
      <c r="V32" s="37">
        <f t="shared" si="6"/>
        <v>0</v>
      </c>
      <c r="W32" s="37">
        <f t="shared" si="6"/>
        <v>0</v>
      </c>
      <c r="X32" s="37">
        <f t="shared" si="6"/>
        <v>0</v>
      </c>
      <c r="Y32" s="37">
        <f t="shared" si="6"/>
        <v>1</v>
      </c>
      <c r="Z32" s="37">
        <f t="shared" si="6"/>
        <v>0</v>
      </c>
      <c r="AA32" s="37">
        <f t="shared" si="6"/>
        <v>1</v>
      </c>
      <c r="AB32" s="37">
        <f t="shared" si="6"/>
        <v>0</v>
      </c>
      <c r="AC32" s="37">
        <f t="shared" si="6"/>
        <v>0</v>
      </c>
      <c r="AD32" s="37">
        <f t="shared" si="6"/>
        <v>0</v>
      </c>
      <c r="AE32" s="37">
        <f t="shared" si="6"/>
        <v>1</v>
      </c>
      <c r="AF32" s="37">
        <f t="shared" si="6"/>
        <v>1</v>
      </c>
      <c r="AG32" s="37">
        <f t="shared" si="6"/>
        <v>1</v>
      </c>
      <c r="AH32" s="37">
        <f t="shared" si="6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772.5</v>
      </c>
      <c r="K33" s="36">
        <f t="shared" ref="K33:AH33" si="7">AVERAGEIF($I$3:$I$22,"m",K$3:K$22)</f>
        <v>672.5</v>
      </c>
      <c r="L33" s="36">
        <f t="shared" si="7"/>
        <v>712.5</v>
      </c>
      <c r="M33" s="36">
        <f t="shared" si="7"/>
        <v>772.5</v>
      </c>
      <c r="N33" s="36">
        <f t="shared" si="7"/>
        <v>672.5</v>
      </c>
      <c r="O33" s="36">
        <f t="shared" si="7"/>
        <v>712.5</v>
      </c>
      <c r="P33" s="36">
        <f t="shared" si="7"/>
        <v>3418</v>
      </c>
      <c r="Q33" s="36">
        <f t="shared" si="7"/>
        <v>4063.3333333333335</v>
      </c>
      <c r="R33" s="36">
        <f t="shared" si="7"/>
        <v>2958</v>
      </c>
      <c r="S33" s="36">
        <f t="shared" si="7"/>
        <v>3418</v>
      </c>
      <c r="T33" s="36">
        <f t="shared" si="7"/>
        <v>4360</v>
      </c>
      <c r="U33" s="36">
        <f t="shared" si="7"/>
        <v>3418</v>
      </c>
      <c r="V33" s="36">
        <f t="shared" si="7"/>
        <v>1645</v>
      </c>
      <c r="W33" s="36">
        <f t="shared" si="7"/>
        <v>2280</v>
      </c>
      <c r="X33" s="36">
        <f t="shared" si="7"/>
        <v>1620</v>
      </c>
      <c r="Y33" s="36">
        <f t="shared" si="7"/>
        <v>167.66666666666666</v>
      </c>
      <c r="Z33" s="36">
        <f t="shared" si="7"/>
        <v>175</v>
      </c>
      <c r="AA33" s="36">
        <f t="shared" si="7"/>
        <v>157.46666666666667</v>
      </c>
      <c r="AB33" s="36"/>
      <c r="AC33" s="36"/>
      <c r="AD33" s="36"/>
      <c r="AE33" s="36">
        <f t="shared" si="7"/>
        <v>5500</v>
      </c>
      <c r="AF33" s="36">
        <f t="shared" si="7"/>
        <v>5500</v>
      </c>
      <c r="AG33" s="36">
        <f t="shared" si="7"/>
        <v>5125</v>
      </c>
      <c r="AH33" s="36">
        <f t="shared" si="7"/>
        <v>1433.3333333333333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H34" si="8">COUNTIFS($I$3:$I$22,"m",K$3:K$22,"&gt;1")</f>
        <v>4</v>
      </c>
      <c r="L34" s="37">
        <f t="shared" si="8"/>
        <v>4</v>
      </c>
      <c r="M34" s="37">
        <f t="shared" si="8"/>
        <v>4</v>
      </c>
      <c r="N34" s="37">
        <f t="shared" si="8"/>
        <v>4</v>
      </c>
      <c r="O34" s="37">
        <f t="shared" si="8"/>
        <v>4</v>
      </c>
      <c r="P34" s="37">
        <f t="shared" si="8"/>
        <v>5</v>
      </c>
      <c r="Q34" s="37">
        <f t="shared" si="8"/>
        <v>3</v>
      </c>
      <c r="R34" s="37">
        <f t="shared" si="8"/>
        <v>5</v>
      </c>
      <c r="S34" s="37">
        <f t="shared" si="8"/>
        <v>5</v>
      </c>
      <c r="T34" s="37">
        <f t="shared" si="8"/>
        <v>3</v>
      </c>
      <c r="U34" s="37">
        <f t="shared" si="8"/>
        <v>5</v>
      </c>
      <c r="V34" s="37">
        <f t="shared" si="8"/>
        <v>3</v>
      </c>
      <c r="W34" s="37">
        <f t="shared" si="8"/>
        <v>2</v>
      </c>
      <c r="X34" s="37">
        <f t="shared" si="8"/>
        <v>3</v>
      </c>
      <c r="Y34" s="37">
        <f t="shared" si="8"/>
        <v>3</v>
      </c>
      <c r="Z34" s="37">
        <f t="shared" si="8"/>
        <v>2</v>
      </c>
      <c r="AA34" s="37">
        <f t="shared" si="8"/>
        <v>3</v>
      </c>
      <c r="AB34" s="37">
        <f t="shared" si="8"/>
        <v>0</v>
      </c>
      <c r="AC34" s="37">
        <f t="shared" si="8"/>
        <v>0</v>
      </c>
      <c r="AD34" s="37">
        <f t="shared" si="8"/>
        <v>0</v>
      </c>
      <c r="AE34" s="37">
        <f t="shared" si="8"/>
        <v>2</v>
      </c>
      <c r="AF34" s="37">
        <f t="shared" si="8"/>
        <v>2</v>
      </c>
      <c r="AG34" s="37">
        <f t="shared" si="8"/>
        <v>2</v>
      </c>
      <c r="AH34" s="37">
        <f t="shared" si="8"/>
        <v>3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490</v>
      </c>
      <c r="K35" s="36">
        <f t="shared" ref="K35:AH35" si="9">AVERAGEIF($I$3:$I$22,"l",K$3:K$22)</f>
        <v>471.7</v>
      </c>
      <c r="L35" s="36">
        <f t="shared" si="9"/>
        <v>260.33333333333331</v>
      </c>
      <c r="M35" s="36">
        <f t="shared" si="9"/>
        <v>490</v>
      </c>
      <c r="N35" s="36">
        <f t="shared" si="9"/>
        <v>471.7</v>
      </c>
      <c r="O35" s="36">
        <f t="shared" si="9"/>
        <v>260.33333333333331</v>
      </c>
      <c r="P35" s="36">
        <f t="shared" si="9"/>
        <v>3046.6666666666665</v>
      </c>
      <c r="Q35" s="36">
        <f t="shared" si="9"/>
        <v>3475</v>
      </c>
      <c r="R35" s="36">
        <f t="shared" si="9"/>
        <v>1693.5</v>
      </c>
      <c r="S35" s="36">
        <f t="shared" si="9"/>
        <v>3046.6666666666665</v>
      </c>
      <c r="T35" s="36">
        <f t="shared" si="9"/>
        <v>3475</v>
      </c>
      <c r="U35" s="36">
        <f t="shared" si="9"/>
        <v>2896.6666666666665</v>
      </c>
      <c r="V35" s="36">
        <f t="shared" si="9"/>
        <v>1060</v>
      </c>
      <c r="W35" s="36">
        <f t="shared" si="9"/>
        <v>754.57142857142856</v>
      </c>
      <c r="X35" s="36">
        <f t="shared" si="9"/>
        <v>742</v>
      </c>
      <c r="Y35" s="36">
        <f t="shared" si="9"/>
        <v>333.75</v>
      </c>
      <c r="Z35" s="36">
        <f t="shared" si="9"/>
        <v>522.5</v>
      </c>
      <c r="AA35" s="36">
        <f t="shared" si="9"/>
        <v>241.625</v>
      </c>
      <c r="AB35" s="36">
        <f t="shared" si="9"/>
        <v>79.5</v>
      </c>
      <c r="AC35" s="36">
        <f t="shared" si="9"/>
        <v>73</v>
      </c>
      <c r="AD35" s="36">
        <f t="shared" si="9"/>
        <v>55.65</v>
      </c>
      <c r="AE35" s="36">
        <f t="shared" si="9"/>
        <v>1285</v>
      </c>
      <c r="AF35" s="36"/>
      <c r="AG35" s="36">
        <f t="shared" si="9"/>
        <v>899.49999999999989</v>
      </c>
      <c r="AH35" s="36">
        <f t="shared" si="9"/>
        <v>510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10">COUNTIFS($I$3:$I$22,"l",K$3:K$22,"&gt;1")</f>
        <v>1</v>
      </c>
      <c r="L36" s="37">
        <f t="shared" si="10"/>
        <v>3</v>
      </c>
      <c r="M36" s="37">
        <f t="shared" si="10"/>
        <v>3</v>
      </c>
      <c r="N36" s="37">
        <f t="shared" si="10"/>
        <v>1</v>
      </c>
      <c r="O36" s="37">
        <f t="shared" si="10"/>
        <v>3</v>
      </c>
      <c r="P36" s="37">
        <f t="shared" si="10"/>
        <v>3</v>
      </c>
      <c r="Q36" s="37">
        <f t="shared" si="10"/>
        <v>1</v>
      </c>
      <c r="R36" s="37">
        <f t="shared" si="10"/>
        <v>3</v>
      </c>
      <c r="S36" s="37">
        <f t="shared" si="10"/>
        <v>3</v>
      </c>
      <c r="T36" s="37">
        <f t="shared" si="10"/>
        <v>1</v>
      </c>
      <c r="U36" s="37">
        <f t="shared" si="10"/>
        <v>3</v>
      </c>
      <c r="V36" s="37">
        <f t="shared" si="10"/>
        <v>1</v>
      </c>
      <c r="W36" s="37">
        <f t="shared" si="10"/>
        <v>1</v>
      </c>
      <c r="X36" s="37">
        <f t="shared" si="10"/>
        <v>1</v>
      </c>
      <c r="Y36" s="37">
        <f t="shared" si="10"/>
        <v>4</v>
      </c>
      <c r="Z36" s="37">
        <f t="shared" si="10"/>
        <v>2</v>
      </c>
      <c r="AA36" s="37">
        <f t="shared" si="10"/>
        <v>4</v>
      </c>
      <c r="AB36" s="37">
        <f t="shared" si="10"/>
        <v>1</v>
      </c>
      <c r="AC36" s="37">
        <f t="shared" si="10"/>
        <v>1</v>
      </c>
      <c r="AD36" s="37">
        <f t="shared" si="10"/>
        <v>1</v>
      </c>
      <c r="AE36" s="37">
        <f t="shared" si="10"/>
        <v>1</v>
      </c>
      <c r="AF36" s="37">
        <f t="shared" si="10"/>
        <v>0</v>
      </c>
      <c r="AG36" s="37">
        <f t="shared" si="10"/>
        <v>1</v>
      </c>
      <c r="AH36" s="37">
        <f t="shared" si="10"/>
        <v>1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842.5</v>
      </c>
      <c r="K38" s="36">
        <f t="shared" ref="K38:AH38" si="11">AVERAGEIF($H$3:$H$22,"PL",K$3:K$22)</f>
        <v>555.85</v>
      </c>
      <c r="L38" s="36">
        <f t="shared" si="11"/>
        <v>632.75</v>
      </c>
      <c r="M38" s="36">
        <f t="shared" si="11"/>
        <v>842.5</v>
      </c>
      <c r="N38" s="36">
        <f t="shared" si="11"/>
        <v>555.85</v>
      </c>
      <c r="O38" s="36">
        <f t="shared" si="11"/>
        <v>632.75</v>
      </c>
      <c r="P38" s="36">
        <f t="shared" si="11"/>
        <v>4285</v>
      </c>
      <c r="Q38" s="36">
        <f t="shared" si="11"/>
        <v>4258.333333333333</v>
      </c>
      <c r="R38" s="36">
        <f t="shared" si="11"/>
        <v>2932.625</v>
      </c>
      <c r="S38" s="36">
        <f t="shared" si="11"/>
        <v>4285</v>
      </c>
      <c r="T38" s="36">
        <f t="shared" si="11"/>
        <v>4258.333333333333</v>
      </c>
      <c r="U38" s="36">
        <f t="shared" si="11"/>
        <v>4285</v>
      </c>
      <c r="V38" s="36">
        <f t="shared" si="11"/>
        <v>1530</v>
      </c>
      <c r="W38" s="36">
        <f t="shared" si="11"/>
        <v>1377.2857142857142</v>
      </c>
      <c r="X38" s="36">
        <f t="shared" si="11"/>
        <v>1371</v>
      </c>
      <c r="Y38" s="36">
        <f t="shared" si="11"/>
        <v>431.66666666666669</v>
      </c>
      <c r="Z38" s="36">
        <f t="shared" si="11"/>
        <v>522.5</v>
      </c>
      <c r="AA38" s="36">
        <f t="shared" si="11"/>
        <v>308.83333333333331</v>
      </c>
      <c r="AB38" s="36">
        <f t="shared" si="11"/>
        <v>79.5</v>
      </c>
      <c r="AC38" s="36">
        <f t="shared" si="11"/>
        <v>73</v>
      </c>
      <c r="AD38" s="36">
        <f t="shared" si="11"/>
        <v>55.65</v>
      </c>
      <c r="AE38" s="36">
        <f t="shared" si="11"/>
        <v>2250</v>
      </c>
      <c r="AF38" s="36">
        <f t="shared" si="11"/>
        <v>2250</v>
      </c>
      <c r="AG38" s="36">
        <f t="shared" si="11"/>
        <v>1875</v>
      </c>
      <c r="AH38" s="36">
        <f t="shared" si="11"/>
        <v>1005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H39" si="12">COUNTIFS($H$3:$H$22,"PL",K$3:K$22,"&gt;1")</f>
        <v>2</v>
      </c>
      <c r="L39" s="37">
        <f t="shared" si="12"/>
        <v>4</v>
      </c>
      <c r="M39" s="37">
        <f t="shared" si="12"/>
        <v>4</v>
      </c>
      <c r="N39" s="37">
        <f t="shared" si="12"/>
        <v>2</v>
      </c>
      <c r="O39" s="37">
        <f t="shared" si="12"/>
        <v>4</v>
      </c>
      <c r="P39" s="37">
        <f t="shared" si="12"/>
        <v>4</v>
      </c>
      <c r="Q39" s="37">
        <f t="shared" si="12"/>
        <v>3</v>
      </c>
      <c r="R39" s="37">
        <f t="shared" si="12"/>
        <v>4</v>
      </c>
      <c r="S39" s="37">
        <f t="shared" si="12"/>
        <v>4</v>
      </c>
      <c r="T39" s="37">
        <f t="shared" si="12"/>
        <v>3</v>
      </c>
      <c r="U39" s="37">
        <f t="shared" si="12"/>
        <v>4</v>
      </c>
      <c r="V39" s="37">
        <f t="shared" si="12"/>
        <v>2</v>
      </c>
      <c r="W39" s="37">
        <f t="shared" si="12"/>
        <v>2</v>
      </c>
      <c r="X39" s="37">
        <f t="shared" si="12"/>
        <v>2</v>
      </c>
      <c r="Y39" s="37">
        <f t="shared" si="12"/>
        <v>3</v>
      </c>
      <c r="Z39" s="37">
        <f t="shared" si="12"/>
        <v>2</v>
      </c>
      <c r="AA39" s="37">
        <f t="shared" si="12"/>
        <v>3</v>
      </c>
      <c r="AB39" s="37">
        <f t="shared" si="12"/>
        <v>1</v>
      </c>
      <c r="AC39" s="37">
        <f t="shared" si="12"/>
        <v>1</v>
      </c>
      <c r="AD39" s="37">
        <f t="shared" si="12"/>
        <v>1</v>
      </c>
      <c r="AE39" s="37">
        <f t="shared" si="12"/>
        <v>2</v>
      </c>
      <c r="AF39" s="37">
        <f t="shared" si="12"/>
        <v>2</v>
      </c>
      <c r="AG39" s="37">
        <f t="shared" si="12"/>
        <v>2</v>
      </c>
      <c r="AH39" s="37">
        <f t="shared" si="12"/>
        <v>2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566.66666666666663</v>
      </c>
      <c r="K40" s="36">
        <f t="shared" ref="K40:AH40" si="13">AVERAGEIF($H$3:$H$22,"CC",K$3:K$22)</f>
        <v>580</v>
      </c>
      <c r="L40" s="36">
        <f t="shared" si="13"/>
        <v>536.66666666666663</v>
      </c>
      <c r="M40" s="36">
        <f t="shared" si="13"/>
        <v>566.66666666666663</v>
      </c>
      <c r="N40" s="36">
        <f t="shared" si="13"/>
        <v>580</v>
      </c>
      <c r="O40" s="36">
        <f t="shared" si="13"/>
        <v>536.66666666666663</v>
      </c>
      <c r="P40" s="36">
        <f t="shared" si="13"/>
        <v>3066.6666666666665</v>
      </c>
      <c r="Q40" s="36">
        <f t="shared" si="13"/>
        <v>5500</v>
      </c>
      <c r="R40" s="36">
        <f t="shared" si="13"/>
        <v>2916.6666666666665</v>
      </c>
      <c r="S40" s="36">
        <f t="shared" si="13"/>
        <v>3066.6666666666665</v>
      </c>
      <c r="T40" s="36">
        <f t="shared" si="13"/>
        <v>5500</v>
      </c>
      <c r="U40" s="36">
        <f t="shared" si="13"/>
        <v>2916.6666666666665</v>
      </c>
      <c r="V40" s="36"/>
      <c r="W40" s="36"/>
      <c r="X40" s="36"/>
      <c r="Y40" s="36">
        <f t="shared" si="13"/>
        <v>250</v>
      </c>
      <c r="Z40" s="36">
        <f t="shared" si="13"/>
        <v>250</v>
      </c>
      <c r="AA40" s="36">
        <f t="shared" si="13"/>
        <v>250</v>
      </c>
      <c r="AB40" s="36"/>
      <c r="AC40" s="36"/>
      <c r="AD40" s="36"/>
      <c r="AE40" s="36">
        <f t="shared" si="13"/>
        <v>1285</v>
      </c>
      <c r="AF40" s="36"/>
      <c r="AG40" s="36">
        <f t="shared" si="13"/>
        <v>899.49999999999989</v>
      </c>
      <c r="AH40" s="36">
        <f t="shared" si="13"/>
        <v>1800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4">COUNTIFS($H$3:$H$22,"CC",K$3:K$22,"&gt;1")</f>
        <v>2</v>
      </c>
      <c r="L41" s="37">
        <f t="shared" si="14"/>
        <v>3</v>
      </c>
      <c r="M41" s="37">
        <f t="shared" si="14"/>
        <v>3</v>
      </c>
      <c r="N41" s="37">
        <f t="shared" si="14"/>
        <v>2</v>
      </c>
      <c r="O41" s="37">
        <f t="shared" si="14"/>
        <v>3</v>
      </c>
      <c r="P41" s="37">
        <f t="shared" si="14"/>
        <v>3</v>
      </c>
      <c r="Q41" s="37">
        <f t="shared" si="14"/>
        <v>1</v>
      </c>
      <c r="R41" s="37">
        <f t="shared" si="14"/>
        <v>3</v>
      </c>
      <c r="S41" s="37">
        <f t="shared" si="14"/>
        <v>3</v>
      </c>
      <c r="T41" s="37">
        <f t="shared" si="14"/>
        <v>1</v>
      </c>
      <c r="U41" s="37">
        <f t="shared" si="14"/>
        <v>3</v>
      </c>
      <c r="V41" s="37">
        <f t="shared" si="14"/>
        <v>0</v>
      </c>
      <c r="W41" s="37">
        <f t="shared" si="14"/>
        <v>0</v>
      </c>
      <c r="X41" s="37">
        <f t="shared" si="14"/>
        <v>0</v>
      </c>
      <c r="Y41" s="37">
        <f t="shared" si="14"/>
        <v>1</v>
      </c>
      <c r="Z41" s="37">
        <f t="shared" si="14"/>
        <v>1</v>
      </c>
      <c r="AA41" s="37">
        <f t="shared" si="14"/>
        <v>1</v>
      </c>
      <c r="AB41" s="37">
        <f t="shared" si="14"/>
        <v>0</v>
      </c>
      <c r="AC41" s="37">
        <f t="shared" si="14"/>
        <v>0</v>
      </c>
      <c r="AD41" s="37">
        <f t="shared" si="14"/>
        <v>0</v>
      </c>
      <c r="AE41" s="37">
        <f t="shared" si="14"/>
        <v>1</v>
      </c>
      <c r="AF41" s="37">
        <f t="shared" si="14"/>
        <v>0</v>
      </c>
      <c r="AG41" s="37">
        <f t="shared" si="14"/>
        <v>1</v>
      </c>
      <c r="AH41" s="37">
        <f t="shared" si="14"/>
        <v>1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5">AVERAGEIF($H$3:$H$22,"CR",Y$3:Y$22)</f>
        <v>60</v>
      </c>
      <c r="Z42" s="36"/>
      <c r="AA42" s="36">
        <f t="shared" si="15"/>
        <v>60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6">COUNTIFS($H$3:$H$22,"CR",K$3:K$22,"&gt;1")</f>
        <v>0</v>
      </c>
      <c r="L43" s="37">
        <f t="shared" si="16"/>
        <v>0</v>
      </c>
      <c r="M43" s="37">
        <f t="shared" si="16"/>
        <v>0</v>
      </c>
      <c r="N43" s="37">
        <f t="shared" si="16"/>
        <v>0</v>
      </c>
      <c r="O43" s="37">
        <f t="shared" si="16"/>
        <v>0</v>
      </c>
      <c r="P43" s="37">
        <f t="shared" si="16"/>
        <v>0</v>
      </c>
      <c r="Q43" s="37">
        <f t="shared" si="16"/>
        <v>0</v>
      </c>
      <c r="R43" s="37">
        <f t="shared" si="16"/>
        <v>0</v>
      </c>
      <c r="S43" s="37">
        <f t="shared" si="16"/>
        <v>0</v>
      </c>
      <c r="T43" s="37">
        <f t="shared" si="16"/>
        <v>0</v>
      </c>
      <c r="U43" s="37">
        <f t="shared" si="16"/>
        <v>0</v>
      </c>
      <c r="V43" s="37">
        <f t="shared" si="16"/>
        <v>0</v>
      </c>
      <c r="W43" s="37">
        <f t="shared" si="16"/>
        <v>0</v>
      </c>
      <c r="X43" s="37">
        <f t="shared" si="16"/>
        <v>0</v>
      </c>
      <c r="Y43" s="37">
        <f t="shared" si="16"/>
        <v>2</v>
      </c>
      <c r="Z43" s="37">
        <f t="shared" si="16"/>
        <v>0</v>
      </c>
      <c r="AA43" s="37">
        <f t="shared" si="16"/>
        <v>2</v>
      </c>
      <c r="AB43" s="37">
        <f t="shared" si="16"/>
        <v>0</v>
      </c>
      <c r="AC43" s="37">
        <f t="shared" si="16"/>
        <v>0</v>
      </c>
      <c r="AD43" s="37">
        <f t="shared" si="16"/>
        <v>0</v>
      </c>
      <c r="AE43" s="37">
        <f t="shared" si="16"/>
        <v>0</v>
      </c>
      <c r="AF43" s="37">
        <f t="shared" si="16"/>
        <v>0</v>
      </c>
      <c r="AG43" s="37">
        <f t="shared" si="16"/>
        <v>0</v>
      </c>
      <c r="AH43" s="37">
        <f t="shared" si="16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H44" si="17">AVERAGEIF($H$3:$H$22,"HY",K$3:K$22)</f>
        <v>890</v>
      </c>
      <c r="L44" s="36">
        <f t="shared" si="17"/>
        <v>890</v>
      </c>
      <c r="M44" s="36">
        <f t="shared" si="17"/>
        <v>890</v>
      </c>
      <c r="N44" s="36">
        <f t="shared" si="17"/>
        <v>890</v>
      </c>
      <c r="O44" s="36">
        <f t="shared" si="17"/>
        <v>890</v>
      </c>
      <c r="P44" s="36">
        <f t="shared" si="17"/>
        <v>1695</v>
      </c>
      <c r="Q44" s="36">
        <f t="shared" si="17"/>
        <v>890</v>
      </c>
      <c r="R44" s="36">
        <f t="shared" si="17"/>
        <v>1445</v>
      </c>
      <c r="S44" s="36">
        <f t="shared" si="17"/>
        <v>1695</v>
      </c>
      <c r="T44" s="36">
        <f t="shared" si="17"/>
        <v>1780</v>
      </c>
      <c r="U44" s="36">
        <f t="shared" si="17"/>
        <v>1695</v>
      </c>
      <c r="V44" s="36">
        <f t="shared" si="17"/>
        <v>1467.5</v>
      </c>
      <c r="W44" s="36">
        <f t="shared" si="17"/>
        <v>2560</v>
      </c>
      <c r="X44" s="36">
        <f t="shared" si="17"/>
        <v>1430</v>
      </c>
      <c r="Y44" s="36">
        <f t="shared" si="17"/>
        <v>126.5</v>
      </c>
      <c r="Z44" s="36">
        <f t="shared" si="17"/>
        <v>100</v>
      </c>
      <c r="AA44" s="36">
        <f t="shared" si="17"/>
        <v>111.2</v>
      </c>
      <c r="AB44" s="36"/>
      <c r="AC44" s="36"/>
      <c r="AD44" s="36"/>
      <c r="AE44" s="36">
        <f t="shared" si="17"/>
        <v>8500</v>
      </c>
      <c r="AF44" s="36">
        <f t="shared" si="17"/>
        <v>8500</v>
      </c>
      <c r="AG44" s="36">
        <f t="shared" si="17"/>
        <v>8500</v>
      </c>
      <c r="AH44" s="36">
        <f t="shared" si="17"/>
        <v>1000</v>
      </c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H45" si="18">COUNTIFS($H$3:$H$22,"HY",K$3:K$22,"&gt;1")</f>
        <v>1</v>
      </c>
      <c r="L45" s="37">
        <f t="shared" si="18"/>
        <v>1</v>
      </c>
      <c r="M45" s="37">
        <f t="shared" si="18"/>
        <v>1</v>
      </c>
      <c r="N45" s="37">
        <f t="shared" si="18"/>
        <v>1</v>
      </c>
      <c r="O45" s="37">
        <f t="shared" si="18"/>
        <v>1</v>
      </c>
      <c r="P45" s="37">
        <f t="shared" si="18"/>
        <v>2</v>
      </c>
      <c r="Q45" s="37">
        <f t="shared" si="18"/>
        <v>1</v>
      </c>
      <c r="R45" s="37">
        <f t="shared" si="18"/>
        <v>2</v>
      </c>
      <c r="S45" s="37">
        <f t="shared" si="18"/>
        <v>2</v>
      </c>
      <c r="T45" s="37">
        <f t="shared" si="18"/>
        <v>1</v>
      </c>
      <c r="U45" s="37">
        <f t="shared" si="18"/>
        <v>2</v>
      </c>
      <c r="V45" s="37">
        <f t="shared" si="18"/>
        <v>2</v>
      </c>
      <c r="W45" s="37">
        <f t="shared" si="18"/>
        <v>1</v>
      </c>
      <c r="X45" s="37">
        <f t="shared" si="18"/>
        <v>2</v>
      </c>
      <c r="Y45" s="37">
        <f t="shared" si="18"/>
        <v>2</v>
      </c>
      <c r="Z45" s="37">
        <f t="shared" si="18"/>
        <v>1</v>
      </c>
      <c r="AA45" s="37">
        <f t="shared" si="18"/>
        <v>2</v>
      </c>
      <c r="AB45" s="37">
        <f t="shared" si="18"/>
        <v>0</v>
      </c>
      <c r="AC45" s="37">
        <f t="shared" si="18"/>
        <v>0</v>
      </c>
      <c r="AD45" s="37">
        <f t="shared" si="18"/>
        <v>0</v>
      </c>
      <c r="AE45" s="37">
        <f t="shared" si="18"/>
        <v>1</v>
      </c>
      <c r="AF45" s="37">
        <f t="shared" si="18"/>
        <v>1</v>
      </c>
      <c r="AG45" s="37">
        <f t="shared" si="18"/>
        <v>1</v>
      </c>
      <c r="AH45" s="37">
        <f t="shared" si="18"/>
        <v>1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711.66666666666663</v>
      </c>
      <c r="K47" s="36">
        <f t="shared" ref="K47:AH47" si="19">AVERAGEIF($F$3:$F$22,"SW",K$3:K$22)</f>
        <v>543.9</v>
      </c>
      <c r="L47" s="36">
        <f t="shared" si="19"/>
        <v>596.83333333333337</v>
      </c>
      <c r="M47" s="36">
        <f t="shared" si="19"/>
        <v>711.66666666666663</v>
      </c>
      <c r="N47" s="36">
        <f t="shared" si="19"/>
        <v>543.9</v>
      </c>
      <c r="O47" s="36">
        <f t="shared" si="19"/>
        <v>596.83333333333337</v>
      </c>
      <c r="P47" s="36">
        <f t="shared" si="19"/>
        <v>3223.3333333333335</v>
      </c>
      <c r="Q47" s="36">
        <f t="shared" si="19"/>
        <v>4487.5</v>
      </c>
      <c r="R47" s="36">
        <f t="shared" si="19"/>
        <v>2463.4166666666665</v>
      </c>
      <c r="S47" s="36">
        <f t="shared" si="19"/>
        <v>3223.3333333333335</v>
      </c>
      <c r="T47" s="36">
        <f t="shared" si="19"/>
        <v>4487.5</v>
      </c>
      <c r="U47" s="36">
        <f t="shared" si="19"/>
        <v>3148.3333333333335</v>
      </c>
      <c r="V47" s="36">
        <f t="shared" si="19"/>
        <v>717.5</v>
      </c>
      <c r="W47" s="36">
        <f t="shared" si="19"/>
        <v>754.57142857142856</v>
      </c>
      <c r="X47" s="36">
        <f t="shared" si="19"/>
        <v>521</v>
      </c>
      <c r="Y47" s="36">
        <f t="shared" si="19"/>
        <v>261.33333333333331</v>
      </c>
      <c r="Z47" s="36">
        <f t="shared" si="19"/>
        <v>522.5</v>
      </c>
      <c r="AA47" s="36">
        <f t="shared" si="19"/>
        <v>194.81666666666669</v>
      </c>
      <c r="AB47" s="36">
        <f t="shared" si="19"/>
        <v>79.5</v>
      </c>
      <c r="AC47" s="36">
        <f t="shared" si="19"/>
        <v>73</v>
      </c>
      <c r="AD47" s="36">
        <f t="shared" si="19"/>
        <v>55.65</v>
      </c>
      <c r="AE47" s="36">
        <f t="shared" si="19"/>
        <v>1285</v>
      </c>
      <c r="AF47" s="36"/>
      <c r="AG47" s="36">
        <f t="shared" si="19"/>
        <v>899.49999999999989</v>
      </c>
      <c r="AH47" s="36">
        <f t="shared" si="19"/>
        <v>1103.3333333333333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H48" si="20">COUNTIFS($F$3:$F$22,"SW",K$3:K$22,"&gt;1")</f>
        <v>3</v>
      </c>
      <c r="L48" s="37">
        <f t="shared" si="20"/>
        <v>6</v>
      </c>
      <c r="M48" s="37">
        <f t="shared" si="20"/>
        <v>6</v>
      </c>
      <c r="N48" s="37">
        <f t="shared" si="20"/>
        <v>3</v>
      </c>
      <c r="O48" s="37">
        <f t="shared" si="20"/>
        <v>6</v>
      </c>
      <c r="P48" s="37">
        <f t="shared" si="20"/>
        <v>6</v>
      </c>
      <c r="Q48" s="37">
        <f t="shared" si="20"/>
        <v>2</v>
      </c>
      <c r="R48" s="37">
        <f t="shared" si="20"/>
        <v>6</v>
      </c>
      <c r="S48" s="37">
        <f t="shared" si="20"/>
        <v>6</v>
      </c>
      <c r="T48" s="37">
        <f t="shared" si="20"/>
        <v>2</v>
      </c>
      <c r="U48" s="37">
        <f t="shared" si="20"/>
        <v>6</v>
      </c>
      <c r="V48" s="37">
        <f t="shared" si="20"/>
        <v>2</v>
      </c>
      <c r="W48" s="37">
        <f t="shared" si="20"/>
        <v>1</v>
      </c>
      <c r="X48" s="37">
        <f t="shared" si="20"/>
        <v>2</v>
      </c>
      <c r="Y48" s="37">
        <f t="shared" si="20"/>
        <v>6</v>
      </c>
      <c r="Z48" s="37">
        <f t="shared" si="20"/>
        <v>2</v>
      </c>
      <c r="AA48" s="37">
        <f t="shared" si="20"/>
        <v>6</v>
      </c>
      <c r="AB48" s="37">
        <f t="shared" si="20"/>
        <v>1</v>
      </c>
      <c r="AC48" s="37">
        <f t="shared" si="20"/>
        <v>1</v>
      </c>
      <c r="AD48" s="37">
        <f t="shared" si="20"/>
        <v>1</v>
      </c>
      <c r="AE48" s="37">
        <f t="shared" si="20"/>
        <v>1</v>
      </c>
      <c r="AF48" s="37">
        <f t="shared" si="20"/>
        <v>0</v>
      </c>
      <c r="AG48" s="37">
        <f t="shared" si="20"/>
        <v>1</v>
      </c>
      <c r="AH48" s="37">
        <f t="shared" si="20"/>
        <v>3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651.42857142857144</v>
      </c>
      <c r="K49" s="36">
        <f t="shared" ref="K49:AH49" si="21">AVERAGEIF($G$3:$G$22,"SaaS",K$3:K$22)</f>
        <v>632.33999999999992</v>
      </c>
      <c r="L49" s="36">
        <f t="shared" si="21"/>
        <v>518.71428571428567</v>
      </c>
      <c r="M49" s="36">
        <f t="shared" si="21"/>
        <v>651.42857142857144</v>
      </c>
      <c r="N49" s="36">
        <f t="shared" si="21"/>
        <v>632.33999999999992</v>
      </c>
      <c r="O49" s="36">
        <f t="shared" si="21"/>
        <v>518.71428571428567</v>
      </c>
      <c r="P49" s="36">
        <f t="shared" si="21"/>
        <v>3303.3333333333335</v>
      </c>
      <c r="Q49" s="36">
        <f t="shared" si="21"/>
        <v>3833</v>
      </c>
      <c r="R49" s="36">
        <f t="shared" si="21"/>
        <v>2596.7222222222222</v>
      </c>
      <c r="S49" s="36">
        <f t="shared" si="21"/>
        <v>3303.3333333333335</v>
      </c>
      <c r="T49" s="36">
        <f t="shared" si="21"/>
        <v>4011</v>
      </c>
      <c r="U49" s="36">
        <f t="shared" si="21"/>
        <v>3253.3333333333335</v>
      </c>
      <c r="V49" s="36">
        <f t="shared" si="21"/>
        <v>1498.75</v>
      </c>
      <c r="W49" s="36">
        <f t="shared" si="21"/>
        <v>1771.5238095238094</v>
      </c>
      <c r="X49" s="36">
        <f t="shared" si="21"/>
        <v>1400.5</v>
      </c>
      <c r="Y49" s="36">
        <f t="shared" si="21"/>
        <v>268.28571428571428</v>
      </c>
      <c r="Z49" s="36">
        <f t="shared" si="21"/>
        <v>348.75</v>
      </c>
      <c r="AA49" s="36">
        <f t="shared" si="21"/>
        <v>211.27142857142857</v>
      </c>
      <c r="AB49" s="36">
        <f t="shared" si="21"/>
        <v>79.5</v>
      </c>
      <c r="AC49" s="36">
        <f t="shared" si="21"/>
        <v>73</v>
      </c>
      <c r="AD49" s="36">
        <f t="shared" si="21"/>
        <v>55.65</v>
      </c>
      <c r="AE49" s="36">
        <f t="shared" si="21"/>
        <v>3571.25</v>
      </c>
      <c r="AF49" s="36">
        <f t="shared" si="21"/>
        <v>4333.333333333333</v>
      </c>
      <c r="AG49" s="36">
        <f t="shared" si="21"/>
        <v>3287.375</v>
      </c>
      <c r="AH49" s="36">
        <f t="shared" si="21"/>
        <v>1202.5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H50" si="22">COUNTIFS($G$3:$G$22,"SaaS",K$3:K$22,"&gt;1")</f>
        <v>5</v>
      </c>
      <c r="L50" s="37">
        <f t="shared" si="22"/>
        <v>7</v>
      </c>
      <c r="M50" s="37">
        <f t="shared" si="22"/>
        <v>7</v>
      </c>
      <c r="N50" s="37">
        <f t="shared" si="22"/>
        <v>5</v>
      </c>
      <c r="O50" s="37">
        <f t="shared" si="22"/>
        <v>7</v>
      </c>
      <c r="P50" s="37">
        <f t="shared" si="22"/>
        <v>9</v>
      </c>
      <c r="Q50" s="37">
        <f t="shared" si="22"/>
        <v>5</v>
      </c>
      <c r="R50" s="37">
        <f t="shared" si="22"/>
        <v>9</v>
      </c>
      <c r="S50" s="37">
        <f t="shared" si="22"/>
        <v>9</v>
      </c>
      <c r="T50" s="37">
        <f t="shared" si="22"/>
        <v>5</v>
      </c>
      <c r="U50" s="37">
        <f t="shared" si="22"/>
        <v>9</v>
      </c>
      <c r="V50" s="37">
        <f t="shared" si="22"/>
        <v>4</v>
      </c>
      <c r="W50" s="37">
        <f t="shared" si="22"/>
        <v>3</v>
      </c>
      <c r="X50" s="37">
        <f t="shared" si="22"/>
        <v>4</v>
      </c>
      <c r="Y50" s="37">
        <f t="shared" si="22"/>
        <v>7</v>
      </c>
      <c r="Z50" s="37">
        <f t="shared" si="22"/>
        <v>4</v>
      </c>
      <c r="AA50" s="37">
        <f t="shared" si="22"/>
        <v>7</v>
      </c>
      <c r="AB50" s="37">
        <f t="shared" si="22"/>
        <v>1</v>
      </c>
      <c r="AC50" s="37">
        <f t="shared" si="22"/>
        <v>1</v>
      </c>
      <c r="AD50" s="37">
        <f t="shared" si="22"/>
        <v>1</v>
      </c>
      <c r="AE50" s="37">
        <f t="shared" si="22"/>
        <v>4</v>
      </c>
      <c r="AF50" s="37">
        <f t="shared" si="22"/>
        <v>3</v>
      </c>
      <c r="AG50" s="37">
        <f t="shared" si="22"/>
        <v>4</v>
      </c>
      <c r="AH50" s="37">
        <f t="shared" si="22"/>
        <v>4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3">COUNTIFS($E$3:$E$22,"HW",K$3:K$22,"&gt;1")</f>
        <v>0</v>
      </c>
      <c r="L52" s="37">
        <f t="shared" si="23"/>
        <v>0</v>
      </c>
      <c r="M52" s="37">
        <f t="shared" si="23"/>
        <v>0</v>
      </c>
      <c r="N52" s="37">
        <f t="shared" si="23"/>
        <v>0</v>
      </c>
      <c r="O52" s="37">
        <f t="shared" si="23"/>
        <v>0</v>
      </c>
      <c r="P52" s="37">
        <f t="shared" si="23"/>
        <v>0</v>
      </c>
      <c r="Q52" s="37">
        <f t="shared" si="23"/>
        <v>0</v>
      </c>
      <c r="R52" s="37">
        <f t="shared" si="23"/>
        <v>0</v>
      </c>
      <c r="S52" s="37">
        <f t="shared" si="23"/>
        <v>0</v>
      </c>
      <c r="T52" s="37">
        <f t="shared" si="23"/>
        <v>0</v>
      </c>
      <c r="U52" s="37">
        <f t="shared" si="23"/>
        <v>0</v>
      </c>
      <c r="V52" s="37">
        <f t="shared" si="23"/>
        <v>0</v>
      </c>
      <c r="W52" s="37">
        <f t="shared" si="23"/>
        <v>0</v>
      </c>
      <c r="X52" s="37">
        <f t="shared" si="23"/>
        <v>0</v>
      </c>
      <c r="Y52" s="37">
        <f t="shared" si="23"/>
        <v>0</v>
      </c>
      <c r="Z52" s="37">
        <f t="shared" si="23"/>
        <v>0</v>
      </c>
      <c r="AA52" s="37">
        <f t="shared" si="23"/>
        <v>0</v>
      </c>
      <c r="AB52" s="37">
        <f t="shared" si="23"/>
        <v>0</v>
      </c>
      <c r="AC52" s="37">
        <f t="shared" si="23"/>
        <v>0</v>
      </c>
      <c r="AD52" s="37">
        <f t="shared" si="23"/>
        <v>0</v>
      </c>
      <c r="AE52" s="37">
        <f t="shared" si="23"/>
        <v>0</v>
      </c>
      <c r="AF52" s="37">
        <f t="shared" si="23"/>
        <v>0</v>
      </c>
      <c r="AG52" s="37">
        <f t="shared" si="23"/>
        <v>0</v>
      </c>
      <c r="AH52" s="37">
        <f t="shared" si="23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866</v>
      </c>
      <c r="K54" s="36">
        <f t="shared" ref="K54:AH54" si="24">AVERAGEIF($D$3:$D$22,"S",K$3:K$22)</f>
        <v>683.33333333333337</v>
      </c>
      <c r="L54" s="36">
        <f t="shared" si="24"/>
        <v>778</v>
      </c>
      <c r="M54" s="36">
        <f t="shared" si="24"/>
        <v>866</v>
      </c>
      <c r="N54" s="36">
        <f t="shared" si="24"/>
        <v>683.33333333333337</v>
      </c>
      <c r="O54" s="36">
        <f t="shared" si="24"/>
        <v>778</v>
      </c>
      <c r="P54" s="36">
        <f t="shared" si="24"/>
        <v>3098</v>
      </c>
      <c r="Q54" s="36">
        <f t="shared" si="24"/>
        <v>3296.6666666666665</v>
      </c>
      <c r="R54" s="36">
        <f t="shared" si="24"/>
        <v>2630.5</v>
      </c>
      <c r="S54" s="36">
        <f t="shared" si="24"/>
        <v>3098</v>
      </c>
      <c r="T54" s="36">
        <f t="shared" si="24"/>
        <v>3593.3333333333335</v>
      </c>
      <c r="U54" s="36">
        <f t="shared" si="24"/>
        <v>3098</v>
      </c>
      <c r="V54" s="36">
        <f t="shared" si="24"/>
        <v>2560</v>
      </c>
      <c r="W54" s="36">
        <f t="shared" si="24"/>
        <v>2560</v>
      </c>
      <c r="X54" s="36">
        <f t="shared" si="24"/>
        <v>2560</v>
      </c>
      <c r="Y54" s="36">
        <f t="shared" si="24"/>
        <v>175</v>
      </c>
      <c r="Z54" s="36">
        <f t="shared" si="24"/>
        <v>100</v>
      </c>
      <c r="AA54" s="36">
        <f t="shared" si="24"/>
        <v>110</v>
      </c>
      <c r="AB54" s="36"/>
      <c r="AC54" s="36"/>
      <c r="AD54" s="36"/>
      <c r="AE54" s="36">
        <f t="shared" si="24"/>
        <v>5250</v>
      </c>
      <c r="AF54" s="36">
        <f t="shared" si="24"/>
        <v>5250</v>
      </c>
      <c r="AG54" s="36">
        <f t="shared" si="24"/>
        <v>5250</v>
      </c>
      <c r="AH54" s="36">
        <f t="shared" si="24"/>
        <v>1800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H55" si="25">COUNTIFS($D$3:$D$22,"S",K$3:K$22,"&gt;1")</f>
        <v>3</v>
      </c>
      <c r="L55" s="37">
        <f t="shared" si="25"/>
        <v>5</v>
      </c>
      <c r="M55" s="37">
        <f t="shared" si="25"/>
        <v>5</v>
      </c>
      <c r="N55" s="37">
        <f t="shared" si="25"/>
        <v>3</v>
      </c>
      <c r="O55" s="37">
        <f t="shared" si="25"/>
        <v>5</v>
      </c>
      <c r="P55" s="37">
        <f t="shared" si="25"/>
        <v>5</v>
      </c>
      <c r="Q55" s="37">
        <f t="shared" si="25"/>
        <v>3</v>
      </c>
      <c r="R55" s="37">
        <f t="shared" si="25"/>
        <v>5</v>
      </c>
      <c r="S55" s="37">
        <f t="shared" si="25"/>
        <v>5</v>
      </c>
      <c r="T55" s="37">
        <f t="shared" si="25"/>
        <v>3</v>
      </c>
      <c r="U55" s="37">
        <f t="shared" si="25"/>
        <v>5</v>
      </c>
      <c r="V55" s="37">
        <f t="shared" si="25"/>
        <v>1</v>
      </c>
      <c r="W55" s="37">
        <f t="shared" si="25"/>
        <v>1</v>
      </c>
      <c r="X55" s="37">
        <f t="shared" si="25"/>
        <v>1</v>
      </c>
      <c r="Y55" s="37">
        <f t="shared" si="25"/>
        <v>2</v>
      </c>
      <c r="Z55" s="37">
        <f t="shared" si="25"/>
        <v>1</v>
      </c>
      <c r="AA55" s="37">
        <f t="shared" si="25"/>
        <v>2</v>
      </c>
      <c r="AB55" s="37">
        <f t="shared" si="25"/>
        <v>0</v>
      </c>
      <c r="AC55" s="37">
        <f t="shared" si="25"/>
        <v>0</v>
      </c>
      <c r="AD55" s="37">
        <f t="shared" si="25"/>
        <v>0</v>
      </c>
      <c r="AE55" s="37">
        <f t="shared" si="25"/>
        <v>2</v>
      </c>
      <c r="AF55" s="37">
        <f t="shared" si="25"/>
        <v>2</v>
      </c>
      <c r="AG55" s="37">
        <f t="shared" si="25"/>
        <v>2</v>
      </c>
      <c r="AH55" s="37">
        <f t="shared" si="25"/>
        <v>1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550</v>
      </c>
      <c r="K56" s="36">
        <f t="shared" ref="K56:AH56" si="26">AVERAGEIF($D$3:$D$22,"m",K$3:K$22)</f>
        <v>640</v>
      </c>
      <c r="L56" s="36">
        <f t="shared" si="26"/>
        <v>385</v>
      </c>
      <c r="M56" s="36">
        <f t="shared" si="26"/>
        <v>550</v>
      </c>
      <c r="N56" s="36">
        <f t="shared" si="26"/>
        <v>640</v>
      </c>
      <c r="O56" s="36">
        <f t="shared" si="26"/>
        <v>385</v>
      </c>
      <c r="P56" s="36">
        <f t="shared" si="26"/>
        <v>3333.3333333333335</v>
      </c>
      <c r="Q56" s="36">
        <f t="shared" si="26"/>
        <v>5800</v>
      </c>
      <c r="R56" s="36">
        <f t="shared" si="26"/>
        <v>2416.6666666666665</v>
      </c>
      <c r="S56" s="36">
        <f t="shared" si="26"/>
        <v>3333.3333333333335</v>
      </c>
      <c r="T56" s="36">
        <f t="shared" si="26"/>
        <v>5800</v>
      </c>
      <c r="U56" s="36">
        <f t="shared" si="26"/>
        <v>3183.3333333333335</v>
      </c>
      <c r="V56" s="36">
        <f t="shared" si="26"/>
        <v>1187.5</v>
      </c>
      <c r="W56" s="36">
        <f t="shared" si="26"/>
        <v>2000</v>
      </c>
      <c r="X56" s="36">
        <f t="shared" si="26"/>
        <v>1150</v>
      </c>
      <c r="Y56" s="36">
        <f t="shared" si="26"/>
        <v>183.25</v>
      </c>
      <c r="Z56" s="36">
        <f t="shared" si="26"/>
        <v>250</v>
      </c>
      <c r="AA56" s="36">
        <f t="shared" si="26"/>
        <v>175.6</v>
      </c>
      <c r="AB56" s="36"/>
      <c r="AC56" s="36"/>
      <c r="AD56" s="36"/>
      <c r="AE56" s="36">
        <f t="shared" si="26"/>
        <v>1892.5</v>
      </c>
      <c r="AF56" s="36">
        <f t="shared" si="26"/>
        <v>2500</v>
      </c>
      <c r="AG56" s="36">
        <f t="shared" si="26"/>
        <v>1324.75</v>
      </c>
      <c r="AH56" s="36">
        <f t="shared" si="26"/>
        <v>1250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H57" si="27">COUNTIFS($D$3:$D$22,"m",K$3:K$22,"&gt;1")</f>
        <v>1</v>
      </c>
      <c r="L57" s="37">
        <f t="shared" si="27"/>
        <v>2</v>
      </c>
      <c r="M57" s="37">
        <f t="shared" si="27"/>
        <v>2</v>
      </c>
      <c r="N57" s="37">
        <f t="shared" si="27"/>
        <v>1</v>
      </c>
      <c r="O57" s="37">
        <f t="shared" si="27"/>
        <v>2</v>
      </c>
      <c r="P57" s="37">
        <f t="shared" si="27"/>
        <v>3</v>
      </c>
      <c r="Q57" s="37">
        <f t="shared" si="27"/>
        <v>1</v>
      </c>
      <c r="R57" s="37">
        <f t="shared" si="27"/>
        <v>3</v>
      </c>
      <c r="S57" s="37">
        <f t="shared" si="27"/>
        <v>3</v>
      </c>
      <c r="T57" s="37">
        <f t="shared" si="27"/>
        <v>1</v>
      </c>
      <c r="U57" s="37">
        <f t="shared" si="27"/>
        <v>3</v>
      </c>
      <c r="V57" s="37">
        <f t="shared" si="27"/>
        <v>2</v>
      </c>
      <c r="W57" s="37">
        <f t="shared" si="27"/>
        <v>1</v>
      </c>
      <c r="X57" s="37">
        <f t="shared" si="27"/>
        <v>2</v>
      </c>
      <c r="Y57" s="37">
        <f t="shared" si="27"/>
        <v>4</v>
      </c>
      <c r="Z57" s="37">
        <f t="shared" si="27"/>
        <v>2</v>
      </c>
      <c r="AA57" s="37">
        <f t="shared" si="27"/>
        <v>4</v>
      </c>
      <c r="AB57" s="37">
        <f t="shared" si="27"/>
        <v>0</v>
      </c>
      <c r="AC57" s="37">
        <f t="shared" si="27"/>
        <v>0</v>
      </c>
      <c r="AD57" s="37">
        <f t="shared" si="27"/>
        <v>0</v>
      </c>
      <c r="AE57" s="37">
        <f t="shared" si="27"/>
        <v>2</v>
      </c>
      <c r="AF57" s="37">
        <f t="shared" si="27"/>
        <v>1</v>
      </c>
      <c r="AG57" s="37">
        <f t="shared" si="27"/>
        <v>2</v>
      </c>
      <c r="AH57" s="37">
        <f t="shared" si="27"/>
        <v>2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530</v>
      </c>
      <c r="K58" s="36">
        <f t="shared" ref="K58:AH58" si="28">AVERAGEIF($D$3:$D$22,"l",K$3:K$22)</f>
        <v>471.7</v>
      </c>
      <c r="L58" s="36">
        <f t="shared" si="28"/>
        <v>371</v>
      </c>
      <c r="M58" s="36">
        <f t="shared" si="28"/>
        <v>530</v>
      </c>
      <c r="N58" s="36">
        <f t="shared" si="28"/>
        <v>471.7</v>
      </c>
      <c r="O58" s="36">
        <f t="shared" si="28"/>
        <v>371</v>
      </c>
      <c r="P58" s="36">
        <f t="shared" si="28"/>
        <v>4240</v>
      </c>
      <c r="Q58" s="36">
        <f t="shared" si="28"/>
        <v>3475</v>
      </c>
      <c r="R58" s="36">
        <f t="shared" si="28"/>
        <v>2968</v>
      </c>
      <c r="S58" s="36">
        <f t="shared" si="28"/>
        <v>4240</v>
      </c>
      <c r="T58" s="36">
        <f t="shared" si="28"/>
        <v>3475</v>
      </c>
      <c r="U58" s="36">
        <f t="shared" si="28"/>
        <v>4240</v>
      </c>
      <c r="V58" s="36">
        <f t="shared" si="28"/>
        <v>1060</v>
      </c>
      <c r="W58" s="36">
        <f t="shared" si="28"/>
        <v>754.57142857142856</v>
      </c>
      <c r="X58" s="36">
        <f t="shared" si="28"/>
        <v>742</v>
      </c>
      <c r="Y58" s="36">
        <f t="shared" si="28"/>
        <v>417.5</v>
      </c>
      <c r="Z58" s="36">
        <f t="shared" si="28"/>
        <v>795</v>
      </c>
      <c r="AA58" s="36">
        <f t="shared" si="28"/>
        <v>298.25</v>
      </c>
      <c r="AB58" s="36">
        <f t="shared" si="28"/>
        <v>79.5</v>
      </c>
      <c r="AC58" s="36">
        <f t="shared" si="28"/>
        <v>73</v>
      </c>
      <c r="AD58" s="36">
        <f t="shared" si="28"/>
        <v>55.65</v>
      </c>
      <c r="AE58" s="36"/>
      <c r="AF58" s="36"/>
      <c r="AG58" s="36"/>
      <c r="AH58" s="36">
        <f t="shared" si="28"/>
        <v>510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29">COUNTIFS($D$3:$D$22,"l",K$3:K$22,"&gt;1")</f>
        <v>1</v>
      </c>
      <c r="L59" s="37">
        <f t="shared" si="29"/>
        <v>1</v>
      </c>
      <c r="M59" s="37">
        <f t="shared" si="29"/>
        <v>1</v>
      </c>
      <c r="N59" s="37">
        <f t="shared" si="29"/>
        <v>1</v>
      </c>
      <c r="O59" s="37">
        <f t="shared" si="29"/>
        <v>1</v>
      </c>
      <c r="P59" s="37">
        <f t="shared" si="29"/>
        <v>1</v>
      </c>
      <c r="Q59" s="37">
        <f t="shared" si="29"/>
        <v>1</v>
      </c>
      <c r="R59" s="37">
        <f t="shared" si="29"/>
        <v>1</v>
      </c>
      <c r="S59" s="37">
        <f t="shared" si="29"/>
        <v>1</v>
      </c>
      <c r="T59" s="37">
        <f t="shared" si="29"/>
        <v>1</v>
      </c>
      <c r="U59" s="37">
        <f t="shared" si="29"/>
        <v>1</v>
      </c>
      <c r="V59" s="37">
        <f t="shared" si="29"/>
        <v>1</v>
      </c>
      <c r="W59" s="37">
        <f t="shared" si="29"/>
        <v>1</v>
      </c>
      <c r="X59" s="37">
        <f t="shared" si="29"/>
        <v>1</v>
      </c>
      <c r="Y59" s="37">
        <f t="shared" si="29"/>
        <v>2</v>
      </c>
      <c r="Z59" s="37">
        <f t="shared" si="29"/>
        <v>1</v>
      </c>
      <c r="AA59" s="37">
        <f t="shared" si="29"/>
        <v>2</v>
      </c>
      <c r="AB59" s="37">
        <f t="shared" si="29"/>
        <v>1</v>
      </c>
      <c r="AC59" s="37">
        <f t="shared" si="29"/>
        <v>1</v>
      </c>
      <c r="AD59" s="37">
        <f t="shared" si="29"/>
        <v>1</v>
      </c>
      <c r="AE59" s="37">
        <f t="shared" si="29"/>
        <v>0</v>
      </c>
      <c r="AF59" s="37">
        <f t="shared" si="29"/>
        <v>0</v>
      </c>
      <c r="AG59" s="37">
        <f t="shared" si="29"/>
        <v>0</v>
      </c>
      <c r="AH59" s="37">
        <f t="shared" si="29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85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130</v>
      </c>
      <c r="Z3" s="106"/>
      <c r="AA3" s="108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890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62</v>
      </c>
      <c r="B6" s="29">
        <v>1.2149174124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1154.1715417799999</v>
      </c>
      <c r="K6" s="116"/>
      <c r="L6" s="125">
        <v>1154.1715417799999</v>
      </c>
      <c r="M6" s="117">
        <v>1154.1715417799999</v>
      </c>
      <c r="N6" s="117"/>
      <c r="O6" s="118">
        <v>1154.1715417799999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62</v>
      </c>
      <c r="B7" s="29">
        <v>1.2149174124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>
        <v>753.24879568799997</v>
      </c>
      <c r="K7" s="113">
        <v>753.24879568799997</v>
      </c>
      <c r="L7" s="111">
        <v>421.81932558528001</v>
      </c>
      <c r="M7" s="114">
        <v>753.24879568799997</v>
      </c>
      <c r="N7" s="114">
        <v>753.24879568799997</v>
      </c>
      <c r="O7" s="111">
        <v>421.81932558528001</v>
      </c>
      <c r="P7" s="113">
        <v>4519.4927741279998</v>
      </c>
      <c r="Q7" s="113">
        <v>4519.4927741279998</v>
      </c>
      <c r="R7" s="111">
        <v>2530.9159535116801</v>
      </c>
      <c r="S7" s="114">
        <v>4519.4927741279998</v>
      </c>
      <c r="T7" s="114">
        <v>4519.4927741279998</v>
      </c>
      <c r="U7" s="111">
        <v>4519.4927741279998</v>
      </c>
      <c r="V7" s="113"/>
      <c r="W7" s="113"/>
      <c r="X7" s="111"/>
      <c r="Y7" s="113">
        <v>188.31219892199999</v>
      </c>
      <c r="Z7" s="113">
        <v>188.31219892199999</v>
      </c>
      <c r="AA7" s="111">
        <v>105.45483139632</v>
      </c>
      <c r="AB7" s="113"/>
      <c r="AC7" s="113"/>
      <c r="AD7" s="111"/>
      <c r="AE7" s="113"/>
      <c r="AF7" s="113"/>
      <c r="AG7" s="111"/>
      <c r="AH7" s="111">
        <v>1032.6798005399999</v>
      </c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s="136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06">
        <v>503</v>
      </c>
      <c r="K8" s="106">
        <v>477</v>
      </c>
      <c r="L8" s="108">
        <v>450</v>
      </c>
      <c r="M8" s="107">
        <v>483</v>
      </c>
      <c r="N8" s="107">
        <v>458</v>
      </c>
      <c r="O8" s="108">
        <v>450</v>
      </c>
      <c r="P8" s="106">
        <v>3300</v>
      </c>
      <c r="Q8" s="106">
        <v>3000</v>
      </c>
      <c r="R8" s="108">
        <v>3300</v>
      </c>
      <c r="S8" s="107">
        <v>2700</v>
      </c>
      <c r="T8" s="107">
        <v>2700</v>
      </c>
      <c r="U8" s="108">
        <v>2700</v>
      </c>
      <c r="V8" s="106">
        <v>1300</v>
      </c>
      <c r="W8" s="109">
        <v>1300</v>
      </c>
      <c r="X8" s="108">
        <v>1300</v>
      </c>
      <c r="Y8" s="106">
        <v>250</v>
      </c>
      <c r="Z8" s="106">
        <v>250</v>
      </c>
      <c r="AA8" s="108">
        <v>250</v>
      </c>
      <c r="AB8" s="106"/>
      <c r="AC8" s="106"/>
      <c r="AD8" s="108"/>
      <c r="AE8" s="106"/>
      <c r="AF8" s="106"/>
      <c r="AG8" s="108"/>
      <c r="AH8" s="108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62</v>
      </c>
      <c r="B9" s="29">
        <v>1.2149174124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06">
        <v>133.64091536399999</v>
      </c>
      <c r="Z9" s="106"/>
      <c r="AA9" s="108">
        <v>133.64091536399999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62</v>
      </c>
      <c r="B11" s="29">
        <v>1.2149174124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62</v>
      </c>
      <c r="B12" s="29">
        <v>1.2149174124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745.95929121359995</v>
      </c>
      <c r="K12" s="106">
        <v>597.73936690079995</v>
      </c>
      <c r="L12" s="108">
        <v>522.17150384951992</v>
      </c>
      <c r="M12" s="107">
        <v>745.95929121359995</v>
      </c>
      <c r="N12" s="107">
        <v>597.73936690079995</v>
      </c>
      <c r="O12" s="108">
        <v>522.17150384951992</v>
      </c>
      <c r="P12" s="106">
        <v>5600.7692711640002</v>
      </c>
      <c r="Q12" s="106">
        <v>5413.6719896544</v>
      </c>
      <c r="R12" s="108">
        <v>3920.5384898148</v>
      </c>
      <c r="S12" s="107">
        <v>5600.7692711640002</v>
      </c>
      <c r="T12" s="107">
        <v>5413.6719896544</v>
      </c>
      <c r="U12" s="108">
        <v>5600.7692711640002</v>
      </c>
      <c r="V12" s="106">
        <v>1866.1131454463998</v>
      </c>
      <c r="W12" s="109"/>
      <c r="X12" s="108">
        <v>1306.2792018124796</v>
      </c>
      <c r="Y12" s="106">
        <v>233.26414318079998</v>
      </c>
      <c r="Z12" s="106">
        <v>233.26414318079998</v>
      </c>
      <c r="AA12" s="108">
        <v>233.26414318079998</v>
      </c>
      <c r="AB12" s="106"/>
      <c r="AC12" s="106"/>
      <c r="AD12" s="108"/>
      <c r="AE12" s="106"/>
      <c r="AF12" s="106"/>
      <c r="AG12" s="108"/>
      <c r="AH12" s="108">
        <v>1214.9174123999999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62</v>
      </c>
      <c r="B14" s="29">
        <v>1.2149174124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656.05540269599999</v>
      </c>
      <c r="K14" s="106">
        <v>586.80511018919992</v>
      </c>
      <c r="L14" s="108">
        <v>459.23878188719999</v>
      </c>
      <c r="M14" s="107">
        <v>656.05540269599999</v>
      </c>
      <c r="N14" s="107">
        <v>586.80511018919992</v>
      </c>
      <c r="O14" s="108">
        <v>459.23878188719999</v>
      </c>
      <c r="P14" s="106">
        <v>4592.387818872</v>
      </c>
      <c r="Q14" s="106">
        <v>4228.5443522064479</v>
      </c>
      <c r="R14" s="108">
        <v>3214.6714732103997</v>
      </c>
      <c r="S14" s="107">
        <v>4592.387818872</v>
      </c>
      <c r="T14" s="107">
        <v>4228.5443522064479</v>
      </c>
      <c r="U14" s="108">
        <v>4592.387818872</v>
      </c>
      <c r="V14" s="106">
        <v>1312.110805392</v>
      </c>
      <c r="W14" s="109">
        <v>975.89456068442394</v>
      </c>
      <c r="X14" s="108">
        <v>918.47756377439998</v>
      </c>
      <c r="Y14" s="106">
        <v>984.08310404399992</v>
      </c>
      <c r="Z14" s="106">
        <v>984.08310404399992</v>
      </c>
      <c r="AA14" s="108">
        <v>688.85817283079996</v>
      </c>
      <c r="AB14" s="106">
        <v>98.408310404399998</v>
      </c>
      <c r="AC14" s="106">
        <v>74.705271688476003</v>
      </c>
      <c r="AD14" s="108">
        <v>68.885817283079987</v>
      </c>
      <c r="AE14" s="106"/>
      <c r="AF14" s="106"/>
      <c r="AG14" s="108"/>
      <c r="AH14" s="108">
        <v>1063.0527358499999</v>
      </c>
      <c r="AI14" s="109"/>
      <c r="AJ14" s="109"/>
      <c r="AK14" s="112"/>
      <c r="AL14" s="106">
        <v>3280.2770134799998</v>
      </c>
      <c r="AM14" s="106">
        <v>2788.2354614579999</v>
      </c>
      <c r="AN14" s="108">
        <v>2296.1939094359996</v>
      </c>
      <c r="AO14" s="106">
        <v>6560.5540269599996</v>
      </c>
      <c r="AP14" s="106">
        <v>5445.2598423767995</v>
      </c>
      <c r="AQ14" s="108">
        <v>4592.3878188719991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1.0619000000000001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3716.65</v>
      </c>
      <c r="Q17" s="106">
        <v>3716.65</v>
      </c>
      <c r="R17" s="108">
        <v>3716.65</v>
      </c>
      <c r="S17" s="107">
        <v>3716.65</v>
      </c>
      <c r="T17" s="107">
        <v>3716.65</v>
      </c>
      <c r="U17" s="108">
        <v>3716.65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2123.8000000000002</v>
      </c>
      <c r="AF17" s="106">
        <v>2123.8000000000002</v>
      </c>
      <c r="AG17" s="108">
        <v>2123.8000000000002</v>
      </c>
      <c r="AH17" s="111"/>
      <c r="AI17" s="106">
        <v>1911.42</v>
      </c>
      <c r="AJ17" s="106">
        <v>1911.42</v>
      </c>
      <c r="AK17" s="108">
        <v>1911.42</v>
      </c>
      <c r="AL17" s="106">
        <v>2123.8000000000002</v>
      </c>
      <c r="AM17" s="106">
        <v>2123.8000000000002</v>
      </c>
      <c r="AN17" s="108">
        <v>2123.8000000000002</v>
      </c>
      <c r="AO17" s="106">
        <v>4247.6000000000004</v>
      </c>
      <c r="AP17" s="106">
        <v>4247.6000000000004</v>
      </c>
      <c r="AQ17" s="108">
        <v>4247.6000000000004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v>250</v>
      </c>
      <c r="M18" s="107">
        <v>800</v>
      </c>
      <c r="N18" s="107"/>
      <c r="O18" s="108">
        <v>250</v>
      </c>
      <c r="P18" s="106">
        <v>4250</v>
      </c>
      <c r="Q18" s="106"/>
      <c r="R18" s="108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>
        <v>250</v>
      </c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1160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62</v>
      </c>
      <c r="B20" s="29">
        <v>1.2149174124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574.048477359</v>
      </c>
      <c r="K20" s="106">
        <v>530.3114505126</v>
      </c>
      <c r="L20" s="108">
        <v>345.0365451216</v>
      </c>
      <c r="M20" s="107">
        <v>574.048477359</v>
      </c>
      <c r="N20" s="107">
        <v>530.3114505126</v>
      </c>
      <c r="O20" s="108">
        <v>345.0365451216</v>
      </c>
      <c r="P20" s="106">
        <v>3826.9898490599999</v>
      </c>
      <c r="Q20" s="106">
        <v>2806.459222644</v>
      </c>
      <c r="R20" s="108">
        <v>1543.5525724541999</v>
      </c>
      <c r="S20" s="107">
        <v>3826.9898490599999</v>
      </c>
      <c r="T20" s="107">
        <v>2806.459222644</v>
      </c>
      <c r="U20" s="108">
        <v>1543.5525724541999</v>
      </c>
      <c r="V20" s="106"/>
      <c r="W20" s="109"/>
      <c r="X20" s="108"/>
      <c r="Y20" s="106">
        <v>182.23761185999999</v>
      </c>
      <c r="Z20" s="106">
        <v>182.23761185999999</v>
      </c>
      <c r="AA20" s="108">
        <v>182.23761185999999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62</v>
      </c>
      <c r="B21" s="29">
        <v>1.2149174124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6074.5870619999996</v>
      </c>
      <c r="Q21" s="106"/>
      <c r="R21" s="108">
        <v>4859.6696495999995</v>
      </c>
      <c r="S21" s="107">
        <v>6074.5870619999996</v>
      </c>
      <c r="T21" s="107"/>
      <c r="U21" s="108">
        <v>6074.5870619999996</v>
      </c>
      <c r="V21" s="106">
        <v>911.18805929999996</v>
      </c>
      <c r="W21" s="109"/>
      <c r="X21" s="108">
        <v>728.95044743999995</v>
      </c>
      <c r="Y21" s="106">
        <v>370.54981078200001</v>
      </c>
      <c r="Z21" s="106"/>
      <c r="AA21" s="108">
        <v>296.43984862560001</v>
      </c>
      <c r="AB21" s="106"/>
      <c r="AC21" s="106"/>
      <c r="AD21" s="108"/>
      <c r="AE21" s="106"/>
      <c r="AF21" s="106"/>
      <c r="AG21" s="108"/>
      <c r="AH21" s="108">
        <v>1457.9008948799999</v>
      </c>
      <c r="AI21" s="109">
        <v>120.2768238276</v>
      </c>
      <c r="AJ21" s="109"/>
      <c r="AK21" s="112">
        <v>95.978475579600001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62</v>
      </c>
      <c r="B22" s="29">
        <v>1.2149174124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728.95044743999995</v>
      </c>
      <c r="K22" s="106"/>
      <c r="L22" s="108">
        <v>510.26531320799995</v>
      </c>
      <c r="M22" s="107">
        <v>728.95044743999995</v>
      </c>
      <c r="N22" s="107"/>
      <c r="O22" s="108">
        <v>510.26531320799995</v>
      </c>
      <c r="P22" s="106">
        <v>3644.7522371999999</v>
      </c>
      <c r="Q22" s="106"/>
      <c r="R22" s="108">
        <v>2551.3265660399998</v>
      </c>
      <c r="S22" s="107">
        <v>3644.7522371999999</v>
      </c>
      <c r="T22" s="107"/>
      <c r="U22" s="108">
        <v>2551.3265660399998</v>
      </c>
      <c r="V22" s="106">
        <v>1579.3926361199999</v>
      </c>
      <c r="W22" s="109"/>
      <c r="X22" s="108"/>
      <c r="Y22" s="106"/>
      <c r="Z22" s="106"/>
      <c r="AA22" s="108"/>
      <c r="AB22" s="106"/>
      <c r="AC22" s="106"/>
      <c r="AD22" s="108"/>
      <c r="AE22" s="106">
        <v>3037.2935309999998</v>
      </c>
      <c r="AF22" s="106"/>
      <c r="AG22" s="108">
        <v>2126.1054716999997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43" x14ac:dyDescent="0.35">
      <c r="C25" s="31" t="s">
        <v>42</v>
      </c>
      <c r="J25" s="32">
        <f>AVERAGE(J3:J22)</f>
        <v>733.78616301471664</v>
      </c>
      <c r="K25" s="32">
        <f t="shared" ref="K25:AQ25" si="0">AVERAGE(K3:K22)</f>
        <v>624.38809041132504</v>
      </c>
      <c r="L25" s="32">
        <f t="shared" si="0"/>
        <v>583.55858428596673</v>
      </c>
      <c r="M25" s="32">
        <f t="shared" si="0"/>
        <v>732.11949634804989</v>
      </c>
      <c r="N25" s="32">
        <f t="shared" si="0"/>
        <v>622.01309041132504</v>
      </c>
      <c r="O25" s="32">
        <f t="shared" si="0"/>
        <v>583.55858428596673</v>
      </c>
      <c r="P25" s="32">
        <f t="shared" si="0"/>
        <v>4009.6357510353337</v>
      </c>
      <c r="Q25" s="32">
        <f t="shared" si="0"/>
        <v>3759.3522923291061</v>
      </c>
      <c r="R25" s="32">
        <f t="shared" si="0"/>
        <v>2962.9541420525898</v>
      </c>
      <c r="S25" s="32">
        <f t="shared" si="0"/>
        <v>3959.6357510353337</v>
      </c>
      <c r="T25" s="32">
        <f t="shared" si="0"/>
        <v>3721.8522923291061</v>
      </c>
      <c r="U25" s="32">
        <f t="shared" si="0"/>
        <v>3678.2305053881832</v>
      </c>
      <c r="V25" s="32">
        <f t="shared" si="0"/>
        <v>1588.1341077097331</v>
      </c>
      <c r="W25" s="32">
        <f t="shared" si="0"/>
        <v>1611.9648535614745</v>
      </c>
      <c r="X25" s="32">
        <f t="shared" si="0"/>
        <v>1362.7414426053761</v>
      </c>
      <c r="Y25" s="32">
        <f t="shared" si="0"/>
        <v>282.20877841527999</v>
      </c>
      <c r="Z25" s="32">
        <f t="shared" si="0"/>
        <v>322.98284300113329</v>
      </c>
      <c r="AA25" s="32">
        <f t="shared" si="0"/>
        <v>223.98955232575199</v>
      </c>
      <c r="AB25" s="32">
        <f t="shared" si="0"/>
        <v>98.408310404399998</v>
      </c>
      <c r="AC25" s="32">
        <f t="shared" si="0"/>
        <v>74.705271688476003</v>
      </c>
      <c r="AD25" s="32">
        <f t="shared" si="0"/>
        <v>68.885817283079987</v>
      </c>
      <c r="AE25" s="32">
        <f t="shared" si="0"/>
        <v>4553.6978436666659</v>
      </c>
      <c r="AF25" s="32">
        <f t="shared" si="0"/>
        <v>5311.9</v>
      </c>
      <c r="AG25" s="32">
        <f t="shared" si="0"/>
        <v>4249.9684905666663</v>
      </c>
      <c r="AH25" s="32">
        <f t="shared" si="0"/>
        <v>1288.0918072783334</v>
      </c>
      <c r="AI25" s="32">
        <f t="shared" si="0"/>
        <v>1015.8484119138001</v>
      </c>
      <c r="AJ25" s="32">
        <f t="shared" si="0"/>
        <v>1911.42</v>
      </c>
      <c r="AK25" s="32">
        <f t="shared" si="0"/>
        <v>1003.6992377898</v>
      </c>
      <c r="AL25" s="32">
        <f t="shared" si="0"/>
        <v>2702.0385067400002</v>
      </c>
      <c r="AM25" s="32">
        <f t="shared" si="0"/>
        <v>2456.017730729</v>
      </c>
      <c r="AN25" s="32">
        <f t="shared" si="0"/>
        <v>2209.9969547179999</v>
      </c>
      <c r="AO25" s="32">
        <f t="shared" si="0"/>
        <v>5404.0770134800005</v>
      </c>
      <c r="AP25" s="32">
        <f t="shared" si="0"/>
        <v>4846.4299211883999</v>
      </c>
      <c r="AQ25" s="32">
        <f t="shared" si="0"/>
        <v>4419.9939094359997</v>
      </c>
    </row>
    <row r="26" spans="1:43" x14ac:dyDescent="0.35">
      <c r="F26" s="31" t="s">
        <v>43</v>
      </c>
      <c r="J26" s="33">
        <f>COUNT(J3:J22)</f>
        <v>12</v>
      </c>
      <c r="K26" s="33">
        <f t="shared" ref="K26:AQ26" si="1">COUNT(K3:K22)</f>
        <v>8</v>
      </c>
      <c r="L26" s="33">
        <f t="shared" si="1"/>
        <v>12</v>
      </c>
      <c r="M26" s="33">
        <f t="shared" si="1"/>
        <v>12</v>
      </c>
      <c r="N26" s="33">
        <f t="shared" si="1"/>
        <v>8</v>
      </c>
      <c r="O26" s="33">
        <f t="shared" si="1"/>
        <v>12</v>
      </c>
      <c r="P26" s="33">
        <f t="shared" si="1"/>
        <v>12</v>
      </c>
      <c r="Q26" s="33">
        <f t="shared" si="1"/>
        <v>8</v>
      </c>
      <c r="R26" s="33">
        <f t="shared" si="1"/>
        <v>12</v>
      </c>
      <c r="S26" s="33">
        <f t="shared" si="1"/>
        <v>12</v>
      </c>
      <c r="T26" s="33">
        <f t="shared" si="1"/>
        <v>8</v>
      </c>
      <c r="U26" s="33">
        <f t="shared" si="1"/>
        <v>12</v>
      </c>
      <c r="V26" s="33">
        <f t="shared" si="1"/>
        <v>6</v>
      </c>
      <c r="W26" s="33">
        <f t="shared" si="1"/>
        <v>3</v>
      </c>
      <c r="X26" s="33">
        <f t="shared" si="1"/>
        <v>5</v>
      </c>
      <c r="Y26" s="33">
        <f t="shared" si="1"/>
        <v>10</v>
      </c>
      <c r="Z26" s="33">
        <f t="shared" si="1"/>
        <v>6</v>
      </c>
      <c r="AA26" s="33">
        <f t="shared" si="1"/>
        <v>10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6</v>
      </c>
      <c r="AI26" s="33">
        <f t="shared" si="1"/>
        <v>2</v>
      </c>
      <c r="AJ26" s="33">
        <f t="shared" si="1"/>
        <v>1</v>
      </c>
      <c r="AK26" s="33">
        <f t="shared" si="1"/>
        <v>2</v>
      </c>
      <c r="AL26" s="33">
        <f t="shared" si="1"/>
        <v>2</v>
      </c>
      <c r="AM26" s="33">
        <f t="shared" si="1"/>
        <v>2</v>
      </c>
      <c r="AN26" s="33">
        <f t="shared" si="1"/>
        <v>2</v>
      </c>
      <c r="AO26" s="33">
        <f t="shared" si="1"/>
        <v>2</v>
      </c>
      <c r="AP26" s="33">
        <f t="shared" si="1"/>
        <v>2</v>
      </c>
      <c r="AQ26" s="33">
        <f t="shared" si="1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1154.1715417799999</v>
      </c>
      <c r="K27" s="32">
        <f t="shared" ref="K27:AQ27" si="2">MAX(K3:K22)</f>
        <v>890</v>
      </c>
      <c r="L27" s="32">
        <f t="shared" si="2"/>
        <v>1154.1715417799999</v>
      </c>
      <c r="M27" s="32">
        <f t="shared" si="2"/>
        <v>1154.1715417799999</v>
      </c>
      <c r="N27" s="32">
        <f t="shared" si="2"/>
        <v>890</v>
      </c>
      <c r="O27" s="32">
        <f t="shared" si="2"/>
        <v>1154.1715417799999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984.08310404399992</v>
      </c>
      <c r="Z27" s="32">
        <f t="shared" si="2"/>
        <v>984.08310404399992</v>
      </c>
      <c r="AA27" s="32">
        <f t="shared" si="2"/>
        <v>688.85817283079996</v>
      </c>
      <c r="AB27" s="32">
        <f t="shared" si="2"/>
        <v>98.408310404399998</v>
      </c>
      <c r="AC27" s="32">
        <f t="shared" si="2"/>
        <v>74.705271688476003</v>
      </c>
      <c r="AD27" s="32">
        <f t="shared" si="2"/>
        <v>68.885817283079987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1911.42</v>
      </c>
      <c r="AJ27" s="32">
        <f t="shared" si="2"/>
        <v>1911.42</v>
      </c>
      <c r="AK27" s="32">
        <f t="shared" si="2"/>
        <v>1911.42</v>
      </c>
      <c r="AL27" s="32">
        <f t="shared" si="2"/>
        <v>3280.2770134799998</v>
      </c>
      <c r="AM27" s="32">
        <f t="shared" si="2"/>
        <v>2788.2354614579999</v>
      </c>
      <c r="AN27" s="32">
        <f t="shared" si="2"/>
        <v>2296.1939094359996</v>
      </c>
      <c r="AO27" s="32">
        <f t="shared" si="2"/>
        <v>6560.5540269599996</v>
      </c>
      <c r="AP27" s="32">
        <f t="shared" si="2"/>
        <v>5445.2598423767995</v>
      </c>
      <c r="AQ27" s="32">
        <f t="shared" si="2"/>
        <v>4592.3878188719991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503</v>
      </c>
      <c r="K28" s="32">
        <f t="shared" ref="K28:AQ28" si="3">MIN(K3:K22)</f>
        <v>477</v>
      </c>
      <c r="L28" s="32">
        <f t="shared" si="3"/>
        <v>250</v>
      </c>
      <c r="M28" s="32">
        <f t="shared" si="3"/>
        <v>483</v>
      </c>
      <c r="N28" s="32">
        <f t="shared" si="3"/>
        <v>458</v>
      </c>
      <c r="O28" s="32">
        <f t="shared" si="3"/>
        <v>250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890</v>
      </c>
      <c r="U28" s="32">
        <f t="shared" si="3"/>
        <v>700</v>
      </c>
      <c r="V28" s="32">
        <f t="shared" si="3"/>
        <v>911.18805929999996</v>
      </c>
      <c r="W28" s="32">
        <f t="shared" si="3"/>
        <v>975.89456068442394</v>
      </c>
      <c r="X28" s="32">
        <f t="shared" si="3"/>
        <v>728.95044743999995</v>
      </c>
      <c r="Y28" s="32">
        <f t="shared" si="3"/>
        <v>100</v>
      </c>
      <c r="Z28" s="32">
        <f t="shared" si="3"/>
        <v>100</v>
      </c>
      <c r="AA28" s="32">
        <f t="shared" si="3"/>
        <v>100</v>
      </c>
      <c r="AB28" s="32">
        <f t="shared" si="3"/>
        <v>98.408310404399998</v>
      </c>
      <c r="AC28" s="32">
        <f t="shared" si="3"/>
        <v>74.705271688476003</v>
      </c>
      <c r="AD28" s="32">
        <f t="shared" si="3"/>
        <v>68.885817283079987</v>
      </c>
      <c r="AE28" s="32">
        <f t="shared" si="3"/>
        <v>2123.8000000000002</v>
      </c>
      <c r="AF28" s="32">
        <f t="shared" si="3"/>
        <v>2123.8000000000002</v>
      </c>
      <c r="AG28" s="32">
        <f t="shared" si="3"/>
        <v>2123.8000000000002</v>
      </c>
      <c r="AH28" s="32">
        <f t="shared" si="3"/>
        <v>1032.6798005399999</v>
      </c>
      <c r="AI28" s="32">
        <f t="shared" si="3"/>
        <v>120.2768238276</v>
      </c>
      <c r="AJ28" s="32">
        <f t="shared" si="3"/>
        <v>1911.42</v>
      </c>
      <c r="AK28" s="32">
        <f t="shared" si="3"/>
        <v>95.978475579600001</v>
      </c>
      <c r="AL28" s="32">
        <f t="shared" si="3"/>
        <v>2123.8000000000002</v>
      </c>
      <c r="AM28" s="32">
        <f t="shared" si="3"/>
        <v>2123.8000000000002</v>
      </c>
      <c r="AN28" s="32">
        <f t="shared" si="3"/>
        <v>2123.8000000000002</v>
      </c>
      <c r="AO28" s="32">
        <f t="shared" si="3"/>
        <v>4247.6000000000004</v>
      </c>
      <c r="AP28" s="32">
        <f t="shared" si="3"/>
        <v>4247.6000000000004</v>
      </c>
      <c r="AQ28" s="32">
        <f t="shared" si="3"/>
        <v>4247.6000000000004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1154.1715417799999</v>
      </c>
      <c r="K31" s="36"/>
      <c r="L31" s="36">
        <f t="shared" ref="L31:AG31" si="4">AVERAGEIF($I$3:$I$22,"S",L$3:L$22)</f>
        <v>1154.1715417799999</v>
      </c>
      <c r="M31" s="36">
        <f t="shared" si="4"/>
        <v>1154.1715417799999</v>
      </c>
      <c r="N31" s="36"/>
      <c r="O31" s="36">
        <f t="shared" si="4"/>
        <v>1154.1715417799999</v>
      </c>
      <c r="P31" s="36">
        <f t="shared" si="4"/>
        <v>3716.65</v>
      </c>
      <c r="Q31" s="36">
        <f t="shared" si="4"/>
        <v>3716.65</v>
      </c>
      <c r="R31" s="36">
        <f t="shared" si="4"/>
        <v>3716.65</v>
      </c>
      <c r="S31" s="36">
        <f t="shared" si="4"/>
        <v>3716.65</v>
      </c>
      <c r="T31" s="36">
        <f t="shared" si="4"/>
        <v>3716.65</v>
      </c>
      <c r="U31" s="36">
        <f t="shared" si="4"/>
        <v>3716.65</v>
      </c>
      <c r="V31" s="36"/>
      <c r="W31" s="36"/>
      <c r="X31" s="36"/>
      <c r="Y31" s="36">
        <f t="shared" si="4"/>
        <v>133.64091536399999</v>
      </c>
      <c r="Z31" s="36"/>
      <c r="AA31" s="36">
        <f t="shared" si="4"/>
        <v>133.64091536399999</v>
      </c>
      <c r="AB31" s="36"/>
      <c r="AC31" s="36"/>
      <c r="AD31" s="36"/>
      <c r="AE31" s="36">
        <f t="shared" si="4"/>
        <v>2123.8000000000002</v>
      </c>
      <c r="AF31" s="36">
        <f t="shared" si="4"/>
        <v>2123.8000000000002</v>
      </c>
      <c r="AG31" s="36">
        <f t="shared" si="4"/>
        <v>2123.8000000000002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695.17950918008569</v>
      </c>
      <c r="K33" s="36">
        <f t="shared" ref="K33:AH33" si="6">AVERAGEIF($I$3:$I$22,"m",K$3:K$22)</f>
        <v>629.75708758591441</v>
      </c>
      <c r="L33" s="36">
        <f t="shared" si="6"/>
        <v>575.5753392223429</v>
      </c>
      <c r="M33" s="36">
        <f t="shared" si="6"/>
        <v>692.3223663229428</v>
      </c>
      <c r="N33" s="36">
        <f t="shared" si="6"/>
        <v>627.04280187162863</v>
      </c>
      <c r="O33" s="36">
        <f t="shared" si="6"/>
        <v>575.5753392223429</v>
      </c>
      <c r="P33" s="36">
        <f t="shared" si="6"/>
        <v>3988.9798695439999</v>
      </c>
      <c r="Q33" s="36">
        <f t="shared" si="6"/>
        <v>3688.2706644043997</v>
      </c>
      <c r="R33" s="36">
        <f t="shared" si="6"/>
        <v>3093.0845831725846</v>
      </c>
      <c r="S33" s="36">
        <f t="shared" si="6"/>
        <v>3913.9798695439999</v>
      </c>
      <c r="T33" s="36">
        <f t="shared" si="6"/>
        <v>3638.2706644043997</v>
      </c>
      <c r="U33" s="36">
        <f t="shared" si="6"/>
        <v>3628.5502099682749</v>
      </c>
      <c r="V33" s="36">
        <f t="shared" si="6"/>
        <v>1659.3253011865997</v>
      </c>
      <c r="W33" s="36">
        <f t="shared" si="6"/>
        <v>1930</v>
      </c>
      <c r="X33" s="36">
        <f t="shared" si="6"/>
        <v>1473.80741231312</v>
      </c>
      <c r="Y33" s="36">
        <f t="shared" si="6"/>
        <v>220.72729412413332</v>
      </c>
      <c r="Z33" s="36">
        <f t="shared" si="6"/>
        <v>190.76279079256</v>
      </c>
      <c r="AA33" s="36">
        <f t="shared" si="6"/>
        <v>194.56607251045332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1376.374526955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7</v>
      </c>
      <c r="K34" s="37">
        <f t="shared" ref="K34:AH34" si="7">COUNTIFS($I$3:$I$22,"m",K$3:K$22,"&gt;1")</f>
        <v>7</v>
      </c>
      <c r="L34" s="37">
        <f t="shared" si="7"/>
        <v>7</v>
      </c>
      <c r="M34" s="37">
        <f t="shared" si="7"/>
        <v>7</v>
      </c>
      <c r="N34" s="37">
        <f t="shared" si="7"/>
        <v>7</v>
      </c>
      <c r="O34" s="37">
        <f t="shared" si="7"/>
        <v>7</v>
      </c>
      <c r="P34" s="37">
        <f t="shared" si="7"/>
        <v>8</v>
      </c>
      <c r="Q34" s="37">
        <f t="shared" si="7"/>
        <v>6</v>
      </c>
      <c r="R34" s="37">
        <f t="shared" si="7"/>
        <v>8</v>
      </c>
      <c r="S34" s="37">
        <f t="shared" si="7"/>
        <v>8</v>
      </c>
      <c r="T34" s="37">
        <f t="shared" si="7"/>
        <v>6</v>
      </c>
      <c r="U34" s="37">
        <f t="shared" si="7"/>
        <v>8</v>
      </c>
      <c r="V34" s="37">
        <f t="shared" si="7"/>
        <v>4</v>
      </c>
      <c r="W34" s="37">
        <f t="shared" si="7"/>
        <v>2</v>
      </c>
      <c r="X34" s="37">
        <f t="shared" si="7"/>
        <v>4</v>
      </c>
      <c r="Y34" s="37">
        <f t="shared" si="7"/>
        <v>6</v>
      </c>
      <c r="Z34" s="37">
        <f t="shared" si="7"/>
        <v>5</v>
      </c>
      <c r="AA34" s="37">
        <f t="shared" si="7"/>
        <v>6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4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728.33528337866665</v>
      </c>
      <c r="K35" s="36">
        <f t="shared" ref="K35:AH35" si="8">AVERAGEIF($I$3:$I$22,"l",K$3:K$22)</f>
        <v>586.80511018919992</v>
      </c>
      <c r="L35" s="36">
        <f t="shared" si="8"/>
        <v>406.50136503173331</v>
      </c>
      <c r="M35" s="36">
        <f t="shared" si="8"/>
        <v>728.33528337866665</v>
      </c>
      <c r="N35" s="36">
        <f t="shared" si="8"/>
        <v>586.80511018919992</v>
      </c>
      <c r="O35" s="36">
        <f t="shared" si="8"/>
        <v>406.50136503173331</v>
      </c>
      <c r="P35" s="36">
        <f t="shared" si="8"/>
        <v>4162.3800186906674</v>
      </c>
      <c r="Q35" s="36">
        <f t="shared" si="8"/>
        <v>4228.5443522064479</v>
      </c>
      <c r="R35" s="36">
        <f t="shared" si="8"/>
        <v>2364.7076797501327</v>
      </c>
      <c r="S35" s="36">
        <f t="shared" si="8"/>
        <v>4162.3800186906674</v>
      </c>
      <c r="T35" s="36">
        <f t="shared" si="8"/>
        <v>4228.5443522064479</v>
      </c>
      <c r="U35" s="36">
        <f t="shared" si="8"/>
        <v>3797.9047949706669</v>
      </c>
      <c r="V35" s="36">
        <f t="shared" si="8"/>
        <v>1445.7517207559999</v>
      </c>
      <c r="W35" s="36">
        <f t="shared" si="8"/>
        <v>975.89456068442394</v>
      </c>
      <c r="X35" s="36">
        <f t="shared" si="8"/>
        <v>918.47756377439998</v>
      </c>
      <c r="Y35" s="36">
        <f t="shared" si="8"/>
        <v>454.69436801466662</v>
      </c>
      <c r="Z35" s="36">
        <f t="shared" si="8"/>
        <v>984.08310404399992</v>
      </c>
      <c r="AA35" s="36">
        <f t="shared" si="8"/>
        <v>312.95272427693334</v>
      </c>
      <c r="AB35" s="36">
        <f t="shared" si="8"/>
        <v>98.408310404399998</v>
      </c>
      <c r="AC35" s="36">
        <f t="shared" si="8"/>
        <v>74.705271688476003</v>
      </c>
      <c r="AD35" s="36">
        <f t="shared" si="8"/>
        <v>68.885817283079987</v>
      </c>
      <c r="AE35" s="36">
        <f t="shared" si="8"/>
        <v>3037.2935309999998</v>
      </c>
      <c r="AF35" s="36"/>
      <c r="AG35" s="36">
        <f t="shared" si="8"/>
        <v>2126.1054716999997</v>
      </c>
      <c r="AH35" s="36">
        <f t="shared" si="8"/>
        <v>1111.5263679249999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2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768.73917189626661</v>
      </c>
      <c r="K38" s="36">
        <f t="shared" ref="K38:AH38" si="10">AVERAGEIF($H$3:$H$22,"PL",K$3:K$22)</f>
        <v>603.69831819449996</v>
      </c>
      <c r="L38" s="36">
        <f t="shared" si="10"/>
        <v>542.9001921836666</v>
      </c>
      <c r="M38" s="36">
        <f t="shared" si="10"/>
        <v>765.40583856293324</v>
      </c>
      <c r="N38" s="36">
        <f t="shared" si="10"/>
        <v>598.94831819449996</v>
      </c>
      <c r="O38" s="36">
        <f t="shared" si="10"/>
        <v>542.9001921836666</v>
      </c>
      <c r="P38" s="36">
        <f t="shared" si="10"/>
        <v>4329.8833106940001</v>
      </c>
      <c r="Q38" s="36">
        <f t="shared" si="10"/>
        <v>4175.6718231977702</v>
      </c>
      <c r="R38" s="36">
        <f t="shared" si="10"/>
        <v>3001.8168194228133</v>
      </c>
      <c r="S38" s="36">
        <f t="shared" si="10"/>
        <v>4229.8833106940001</v>
      </c>
      <c r="T38" s="36">
        <f t="shared" si="10"/>
        <v>4115.6718231977702</v>
      </c>
      <c r="U38" s="36">
        <f t="shared" si="10"/>
        <v>4229.8833106940001</v>
      </c>
      <c r="V38" s="36">
        <f t="shared" si="10"/>
        <v>1492.7413169461333</v>
      </c>
      <c r="W38" s="36">
        <f t="shared" si="10"/>
        <v>1137.947280342212</v>
      </c>
      <c r="X38" s="36">
        <f t="shared" si="10"/>
        <v>1174.9189218622932</v>
      </c>
      <c r="Y38" s="36">
        <f t="shared" si="10"/>
        <v>381.13188922935996</v>
      </c>
      <c r="Z38" s="36">
        <f t="shared" si="10"/>
        <v>413.91486153669996</v>
      </c>
      <c r="AA38" s="36">
        <f t="shared" si="10"/>
        <v>279.51542948158396</v>
      </c>
      <c r="AB38" s="36">
        <f t="shared" si="10"/>
        <v>98.408310404399998</v>
      </c>
      <c r="AC38" s="36">
        <f t="shared" si="10"/>
        <v>74.705271688476003</v>
      </c>
      <c r="AD38" s="36">
        <f t="shared" si="10"/>
        <v>68.885817283079987</v>
      </c>
      <c r="AE38" s="36">
        <f t="shared" si="10"/>
        <v>2123.8000000000002</v>
      </c>
      <c r="AF38" s="36">
        <f t="shared" si="10"/>
        <v>2123.8000000000002</v>
      </c>
      <c r="AG38" s="36">
        <f t="shared" si="10"/>
        <v>2123.8000000000002</v>
      </c>
      <c r="AH38" s="36">
        <f t="shared" si="10"/>
        <v>1117.6624871975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6</v>
      </c>
      <c r="K39" s="37">
        <f t="shared" ref="K39:AH39" si="11">COUNTIFS($H$3:$H$22,"PL",K$3:K$22,"&gt;1")</f>
        <v>4</v>
      </c>
      <c r="L39" s="37">
        <f t="shared" si="11"/>
        <v>6</v>
      </c>
      <c r="M39" s="37">
        <f t="shared" si="11"/>
        <v>6</v>
      </c>
      <c r="N39" s="37">
        <f t="shared" si="11"/>
        <v>4</v>
      </c>
      <c r="O39" s="37">
        <f t="shared" si="11"/>
        <v>6</v>
      </c>
      <c r="P39" s="37">
        <f t="shared" si="11"/>
        <v>6</v>
      </c>
      <c r="Q39" s="37">
        <f t="shared" si="11"/>
        <v>5</v>
      </c>
      <c r="R39" s="37">
        <f t="shared" si="11"/>
        <v>6</v>
      </c>
      <c r="S39" s="37">
        <f t="shared" si="11"/>
        <v>6</v>
      </c>
      <c r="T39" s="37">
        <f t="shared" si="11"/>
        <v>5</v>
      </c>
      <c r="U39" s="37">
        <f t="shared" si="11"/>
        <v>6</v>
      </c>
      <c r="V39" s="37">
        <f t="shared" si="11"/>
        <v>3</v>
      </c>
      <c r="W39" s="37">
        <f t="shared" si="11"/>
        <v>2</v>
      </c>
      <c r="X39" s="37">
        <f t="shared" si="11"/>
        <v>3</v>
      </c>
      <c r="Y39" s="37">
        <f t="shared" si="11"/>
        <v>5</v>
      </c>
      <c r="Z39" s="37">
        <f t="shared" si="11"/>
        <v>4</v>
      </c>
      <c r="AA39" s="37">
        <f t="shared" si="11"/>
        <v>5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4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709.65014914666665</v>
      </c>
      <c r="K40" s="36">
        <f t="shared" ref="K40:AH40" si="12">AVERAGEIF($H$3:$H$22,"CC",K$3:K$22)</f>
        <v>580</v>
      </c>
      <c r="L40" s="36">
        <f t="shared" si="12"/>
        <v>636.75510440266669</v>
      </c>
      <c r="M40" s="36">
        <f t="shared" si="12"/>
        <v>709.65014914666665</v>
      </c>
      <c r="N40" s="36">
        <f t="shared" si="12"/>
        <v>580</v>
      </c>
      <c r="O40" s="36">
        <f t="shared" si="12"/>
        <v>636.75510440266669</v>
      </c>
      <c r="P40" s="36">
        <f t="shared" si="12"/>
        <v>4354.8348247999993</v>
      </c>
      <c r="Q40" s="36">
        <f t="shared" si="12"/>
        <v>5500</v>
      </c>
      <c r="R40" s="36">
        <f t="shared" si="12"/>
        <v>3777.7490539099999</v>
      </c>
      <c r="S40" s="36">
        <f t="shared" si="12"/>
        <v>4354.8348247999993</v>
      </c>
      <c r="T40" s="36">
        <f t="shared" si="12"/>
        <v>5500</v>
      </c>
      <c r="U40" s="36">
        <f t="shared" si="12"/>
        <v>4081.4784070099995</v>
      </c>
      <c r="V40" s="36">
        <f t="shared" si="12"/>
        <v>1245.2903477099999</v>
      </c>
      <c r="W40" s="36"/>
      <c r="X40" s="36">
        <f t="shared" si="12"/>
        <v>728.95044743999995</v>
      </c>
      <c r="Y40" s="36">
        <f t="shared" si="12"/>
        <v>370.54981078200001</v>
      </c>
      <c r="Z40" s="36"/>
      <c r="AA40" s="36">
        <f t="shared" si="12"/>
        <v>296.43984862560001</v>
      </c>
      <c r="AB40" s="36"/>
      <c r="AC40" s="36"/>
      <c r="AD40" s="36"/>
      <c r="AE40" s="36"/>
      <c r="AF40" s="36"/>
      <c r="AG40" s="36">
        <f t="shared" si="12"/>
        <v>2126.1054716999997</v>
      </c>
      <c r="AH40" s="36">
        <f t="shared" si="12"/>
        <v>1628.9504474400001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3">COUNTIFS($H$3:$H$22,"CC",K$3:K$22,"&gt;1")</f>
        <v>2</v>
      </c>
      <c r="L41" s="37">
        <f t="shared" si="13"/>
        <v>3</v>
      </c>
      <c r="M41" s="37">
        <f t="shared" si="13"/>
        <v>3</v>
      </c>
      <c r="N41" s="37">
        <f t="shared" si="13"/>
        <v>2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131.82045768199998</v>
      </c>
      <c r="Z42" s="36"/>
      <c r="AA42" s="36">
        <f t="shared" si="14"/>
        <v>131.82045768199998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732.02423867950006</v>
      </c>
      <c r="K44" s="36">
        <f t="shared" ref="K44:AG44" si="16">AVERAGEIF($H$3:$H$22,"HY",K$3:K$22)</f>
        <v>710.1557252563</v>
      </c>
      <c r="L44" s="36">
        <f t="shared" si="16"/>
        <v>617.51827256080003</v>
      </c>
      <c r="M44" s="36">
        <f t="shared" si="16"/>
        <v>732.02423867950006</v>
      </c>
      <c r="N44" s="36">
        <f t="shared" si="16"/>
        <v>710.1557252563</v>
      </c>
      <c r="O44" s="36">
        <f t="shared" si="16"/>
        <v>617.51827256080003</v>
      </c>
      <c r="P44" s="36">
        <f t="shared" si="16"/>
        <v>2358.4949245299999</v>
      </c>
      <c r="Q44" s="36">
        <f t="shared" si="16"/>
        <v>1848.229611322</v>
      </c>
      <c r="R44" s="36">
        <f t="shared" si="16"/>
        <v>1216.7762862270999</v>
      </c>
      <c r="S44" s="36">
        <f t="shared" si="16"/>
        <v>2358.4949245299999</v>
      </c>
      <c r="T44" s="36">
        <f t="shared" si="16"/>
        <v>1848.229611322</v>
      </c>
      <c r="U44" s="36">
        <f t="shared" si="16"/>
        <v>1216.7762862270999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141.11880593000001</v>
      </c>
      <c r="Z44" s="36">
        <f t="shared" si="16"/>
        <v>141.11880593000001</v>
      </c>
      <c r="AA44" s="36">
        <f t="shared" si="16"/>
        <v>141.11880593000001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H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729.94162944033326</v>
      </c>
      <c r="K47" s="36">
        <f t="shared" ref="K47:AH47" si="18">AVERAGEIF($F$3:$F$22,"SW",K$3:K$22)</f>
        <v>584.56089273163332</v>
      </c>
      <c r="L47" s="36">
        <f t="shared" si="18"/>
        <v>554.50350084245338</v>
      </c>
      <c r="M47" s="36">
        <f t="shared" si="18"/>
        <v>727.71940721811109</v>
      </c>
      <c r="N47" s="36">
        <f t="shared" si="18"/>
        <v>581.39422606496669</v>
      </c>
      <c r="O47" s="36">
        <f t="shared" si="18"/>
        <v>554.50350084245338</v>
      </c>
      <c r="P47" s="36">
        <f t="shared" si="18"/>
        <v>3979.2028349074999</v>
      </c>
      <c r="Q47" s="36">
        <f t="shared" si="18"/>
        <v>4010.8992697956901</v>
      </c>
      <c r="R47" s="36">
        <f t="shared" si="18"/>
        <v>2771.0739456520346</v>
      </c>
      <c r="S47" s="36">
        <f t="shared" si="18"/>
        <v>3904.2028349074999</v>
      </c>
      <c r="T47" s="36">
        <f t="shared" si="18"/>
        <v>3950.8992697956901</v>
      </c>
      <c r="U47" s="36">
        <f t="shared" si="18"/>
        <v>3482.0949664367749</v>
      </c>
      <c r="V47" s="36">
        <f t="shared" si="18"/>
        <v>1397.1678138373334</v>
      </c>
      <c r="W47" s="36">
        <f t="shared" si="18"/>
        <v>1137.947280342212</v>
      </c>
      <c r="X47" s="36">
        <f t="shared" si="18"/>
        <v>1109.2387818872</v>
      </c>
      <c r="Y47" s="36">
        <f t="shared" si="18"/>
        <v>302.61054716999996</v>
      </c>
      <c r="Z47" s="36">
        <f t="shared" si="18"/>
        <v>401.15822870649998</v>
      </c>
      <c r="AA47" s="36">
        <f t="shared" si="18"/>
        <v>230.02736163587429</v>
      </c>
      <c r="AB47" s="36">
        <f t="shared" si="18"/>
        <v>98.408310404399998</v>
      </c>
      <c r="AC47" s="36">
        <f t="shared" si="18"/>
        <v>74.705271688476003</v>
      </c>
      <c r="AD47" s="36">
        <f t="shared" si="18"/>
        <v>68.885817283079987</v>
      </c>
      <c r="AE47" s="36">
        <f t="shared" si="18"/>
        <v>3037.2935309999998</v>
      </c>
      <c r="AF47" s="36"/>
      <c r="AG47" s="36">
        <f t="shared" si="18"/>
        <v>2126.1054716999997</v>
      </c>
      <c r="AH47" s="36">
        <f t="shared" si="18"/>
        <v>1263.9331340975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9</v>
      </c>
      <c r="K48" s="37">
        <f t="shared" ref="K48:AH48" si="19">COUNTIFS($F$3:$F$22,"SW",K$3:K$22,"&gt;1")</f>
        <v>6</v>
      </c>
      <c r="L48" s="37">
        <f t="shared" si="19"/>
        <v>9</v>
      </c>
      <c r="M48" s="37">
        <f t="shared" si="19"/>
        <v>9</v>
      </c>
      <c r="N48" s="37">
        <f t="shared" si="19"/>
        <v>6</v>
      </c>
      <c r="O48" s="37">
        <f t="shared" si="19"/>
        <v>9</v>
      </c>
      <c r="P48" s="37">
        <f t="shared" si="19"/>
        <v>8</v>
      </c>
      <c r="Q48" s="37">
        <f t="shared" si="19"/>
        <v>5</v>
      </c>
      <c r="R48" s="37">
        <f t="shared" si="19"/>
        <v>8</v>
      </c>
      <c r="S48" s="37">
        <f t="shared" si="19"/>
        <v>8</v>
      </c>
      <c r="T48" s="37">
        <f t="shared" si="19"/>
        <v>5</v>
      </c>
      <c r="U48" s="37">
        <f t="shared" si="19"/>
        <v>8</v>
      </c>
      <c r="V48" s="37">
        <f t="shared" si="19"/>
        <v>3</v>
      </c>
      <c r="W48" s="37">
        <f t="shared" si="19"/>
        <v>2</v>
      </c>
      <c r="X48" s="37">
        <f t="shared" si="19"/>
        <v>2</v>
      </c>
      <c r="Y48" s="37">
        <f t="shared" si="19"/>
        <v>7</v>
      </c>
      <c r="Z48" s="37">
        <f t="shared" si="19"/>
        <v>4</v>
      </c>
      <c r="AA48" s="37">
        <f t="shared" si="19"/>
        <v>7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4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705.12624143965991</v>
      </c>
      <c r="K49" s="36">
        <f t="shared" ref="K49:AH49" si="20">AVERAGEIF($G$3:$G$22,"SaaS",K$3:K$22)</f>
        <v>624.38809041132504</v>
      </c>
      <c r="L49" s="36">
        <f t="shared" si="20"/>
        <v>524.85314696516002</v>
      </c>
      <c r="M49" s="36">
        <f t="shared" si="20"/>
        <v>703.12624143965991</v>
      </c>
      <c r="N49" s="36">
        <f t="shared" si="20"/>
        <v>622.01309041132504</v>
      </c>
      <c r="O49" s="36">
        <f t="shared" si="20"/>
        <v>524.85314696516002</v>
      </c>
      <c r="P49" s="36">
        <f t="shared" si="20"/>
        <v>4009.6357510353337</v>
      </c>
      <c r="Q49" s="36">
        <f t="shared" si="20"/>
        <v>3759.3522923291061</v>
      </c>
      <c r="R49" s="36">
        <f t="shared" si="20"/>
        <v>2962.9541420525898</v>
      </c>
      <c r="S49" s="36">
        <f t="shared" si="20"/>
        <v>3959.6357510353337</v>
      </c>
      <c r="T49" s="36">
        <f t="shared" si="20"/>
        <v>3721.8522923291061</v>
      </c>
      <c r="U49" s="36">
        <f t="shared" si="20"/>
        <v>3678.2305053881832</v>
      </c>
      <c r="V49" s="36">
        <f t="shared" si="20"/>
        <v>1588.1341077097331</v>
      </c>
      <c r="W49" s="36">
        <f t="shared" si="20"/>
        <v>1611.9648535614745</v>
      </c>
      <c r="X49" s="36">
        <f t="shared" si="20"/>
        <v>1362.7414426053761</v>
      </c>
      <c r="Y49" s="36">
        <f t="shared" si="20"/>
        <v>299.12086490586665</v>
      </c>
      <c r="Z49" s="36">
        <f t="shared" si="20"/>
        <v>322.98284300113329</v>
      </c>
      <c r="AA49" s="36">
        <f t="shared" si="20"/>
        <v>234.43283591750222</v>
      </c>
      <c r="AB49" s="36">
        <f t="shared" si="20"/>
        <v>98.408310404399998</v>
      </c>
      <c r="AC49" s="36">
        <f t="shared" si="20"/>
        <v>74.705271688476003</v>
      </c>
      <c r="AD49" s="36">
        <f t="shared" si="20"/>
        <v>68.885817283079987</v>
      </c>
      <c r="AE49" s="36">
        <f t="shared" si="20"/>
        <v>4553.6978436666659</v>
      </c>
      <c r="AF49" s="36">
        <f t="shared" si="20"/>
        <v>5311.9</v>
      </c>
      <c r="AG49" s="36">
        <f t="shared" si="20"/>
        <v>4249.9684905666663</v>
      </c>
      <c r="AH49" s="36">
        <f t="shared" si="20"/>
        <v>1288.0918072783334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10</v>
      </c>
      <c r="K50" s="37">
        <f t="shared" ref="K50:AH50" si="21">COUNTIFS($G$3:$G$22,"SaaS",K$3:K$22,"&gt;1")</f>
        <v>8</v>
      </c>
      <c r="L50" s="37">
        <f t="shared" si="21"/>
        <v>10</v>
      </c>
      <c r="M50" s="37">
        <f t="shared" si="21"/>
        <v>10</v>
      </c>
      <c r="N50" s="37">
        <f t="shared" si="21"/>
        <v>8</v>
      </c>
      <c r="O50" s="37">
        <f t="shared" si="21"/>
        <v>10</v>
      </c>
      <c r="P50" s="37">
        <f t="shared" si="21"/>
        <v>12</v>
      </c>
      <c r="Q50" s="37">
        <f t="shared" si="21"/>
        <v>8</v>
      </c>
      <c r="R50" s="37">
        <f t="shared" si="21"/>
        <v>12</v>
      </c>
      <c r="S50" s="37">
        <f t="shared" si="21"/>
        <v>12</v>
      </c>
      <c r="T50" s="37">
        <f t="shared" si="21"/>
        <v>8</v>
      </c>
      <c r="U50" s="37">
        <f t="shared" si="21"/>
        <v>12</v>
      </c>
      <c r="V50" s="37">
        <f t="shared" si="21"/>
        <v>6</v>
      </c>
      <c r="W50" s="37">
        <f t="shared" si="21"/>
        <v>3</v>
      </c>
      <c r="X50" s="37">
        <f t="shared" si="21"/>
        <v>5</v>
      </c>
      <c r="Y50" s="37">
        <f t="shared" si="21"/>
        <v>9</v>
      </c>
      <c r="Z50" s="37">
        <f t="shared" si="21"/>
        <v>6</v>
      </c>
      <c r="AA50" s="37">
        <f t="shared" si="21"/>
        <v>9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6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791.19525696333324</v>
      </c>
      <c r="K54" s="36">
        <f t="shared" ref="K54:AH54" si="23">AVERAGEIF($D$3:$D$22,"S",K$3:K$22)</f>
        <v>631.75</v>
      </c>
      <c r="L54" s="36">
        <f t="shared" si="23"/>
        <v>690.69525696333324</v>
      </c>
      <c r="M54" s="36">
        <f t="shared" si="23"/>
        <v>787.86192362999998</v>
      </c>
      <c r="N54" s="36">
        <f t="shared" si="23"/>
        <v>627</v>
      </c>
      <c r="O54" s="36">
        <f t="shared" si="23"/>
        <v>690.69525696333324</v>
      </c>
      <c r="P54" s="36">
        <f t="shared" si="23"/>
        <v>3704.4624374285713</v>
      </c>
      <c r="Q54" s="36">
        <f t="shared" si="23"/>
        <v>3276.6624999999999</v>
      </c>
      <c r="R54" s="36">
        <f t="shared" si="23"/>
        <v>3113.4920928000001</v>
      </c>
      <c r="S54" s="36">
        <f t="shared" si="23"/>
        <v>3618.7481517142855</v>
      </c>
      <c r="T54" s="36">
        <f t="shared" si="23"/>
        <v>3201.6624999999999</v>
      </c>
      <c r="U54" s="36">
        <f t="shared" si="23"/>
        <v>3618.7481517142855</v>
      </c>
      <c r="V54" s="36">
        <f t="shared" si="23"/>
        <v>1590.3960197666665</v>
      </c>
      <c r="W54" s="36">
        <f t="shared" si="23"/>
        <v>1930</v>
      </c>
      <c r="X54" s="36">
        <f t="shared" si="23"/>
        <v>1529.6501491466668</v>
      </c>
      <c r="Y54" s="36">
        <f t="shared" si="23"/>
        <v>242.6374526955</v>
      </c>
      <c r="Z54" s="36">
        <f t="shared" si="23"/>
        <v>175</v>
      </c>
      <c r="AA54" s="36">
        <f t="shared" si="23"/>
        <v>191.6099621564</v>
      </c>
      <c r="AB54" s="36"/>
      <c r="AC54" s="36"/>
      <c r="AD54" s="36"/>
      <c r="AE54" s="36">
        <f t="shared" si="23"/>
        <v>5311.9</v>
      </c>
      <c r="AF54" s="36">
        <f t="shared" si="23"/>
        <v>5311.9</v>
      </c>
      <c r="AG54" s="36">
        <f t="shared" si="23"/>
        <v>5311.9</v>
      </c>
      <c r="AH54" s="36">
        <f t="shared" si="23"/>
        <v>1472.6336316266668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6</v>
      </c>
      <c r="K55" s="37">
        <f t="shared" ref="K55:AH55" si="24">COUNTIFS($D$3:$D$22,"S",K$3:K$22,"&gt;1")</f>
        <v>4</v>
      </c>
      <c r="L55" s="37">
        <f t="shared" si="24"/>
        <v>6</v>
      </c>
      <c r="M55" s="37">
        <f t="shared" si="24"/>
        <v>6</v>
      </c>
      <c r="N55" s="37">
        <f t="shared" si="24"/>
        <v>4</v>
      </c>
      <c r="O55" s="37">
        <f t="shared" si="24"/>
        <v>6</v>
      </c>
      <c r="P55" s="37">
        <f t="shared" si="24"/>
        <v>7</v>
      </c>
      <c r="Q55" s="37">
        <f t="shared" si="24"/>
        <v>4</v>
      </c>
      <c r="R55" s="37">
        <f t="shared" si="24"/>
        <v>7</v>
      </c>
      <c r="S55" s="37">
        <f t="shared" si="24"/>
        <v>7</v>
      </c>
      <c r="T55" s="37">
        <f t="shared" si="24"/>
        <v>4</v>
      </c>
      <c r="U55" s="37">
        <f t="shared" si="24"/>
        <v>7</v>
      </c>
      <c r="V55" s="37">
        <f t="shared" si="24"/>
        <v>3</v>
      </c>
      <c r="W55" s="37">
        <f t="shared" si="24"/>
        <v>2</v>
      </c>
      <c r="X55" s="37">
        <f t="shared" si="24"/>
        <v>3</v>
      </c>
      <c r="Y55" s="37">
        <f t="shared" si="24"/>
        <v>4</v>
      </c>
      <c r="Z55" s="37">
        <f t="shared" si="24"/>
        <v>2</v>
      </c>
      <c r="AA55" s="37">
        <f t="shared" si="24"/>
        <v>4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3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700.55175292515003</v>
      </c>
      <c r="K56" s="36">
        <f t="shared" ref="K56:AH56" si="25">AVERAGEIF($D$3:$D$22,"m",K$3:K$22)</f>
        <v>627.09987103380001</v>
      </c>
      <c r="L56" s="36">
        <f t="shared" si="25"/>
        <v>449.82317194109999</v>
      </c>
      <c r="M56" s="36">
        <f t="shared" si="25"/>
        <v>700.55175292515003</v>
      </c>
      <c r="N56" s="36">
        <f t="shared" si="25"/>
        <v>627.09987103380001</v>
      </c>
      <c r="O56" s="36">
        <f t="shared" si="25"/>
        <v>449.82317194109999</v>
      </c>
      <c r="P56" s="36">
        <f t="shared" si="25"/>
        <v>4398.0010328879998</v>
      </c>
      <c r="Q56" s="36">
        <f t="shared" si="25"/>
        <v>4246.5413288087993</v>
      </c>
      <c r="R56" s="36">
        <f t="shared" si="25"/>
        <v>2636.5833954551699</v>
      </c>
      <c r="S56" s="36">
        <f t="shared" si="25"/>
        <v>4398.0010328879998</v>
      </c>
      <c r="T56" s="36">
        <f t="shared" si="25"/>
        <v>4246.5413288087993</v>
      </c>
      <c r="U56" s="36">
        <f t="shared" si="25"/>
        <v>3553.7852959465499</v>
      </c>
      <c r="V56" s="36">
        <f t="shared" si="25"/>
        <v>1722.7528907831997</v>
      </c>
      <c r="W56" s="36"/>
      <c r="X56" s="36">
        <f t="shared" si="25"/>
        <v>1306.2792018124796</v>
      </c>
      <c r="Y56" s="36">
        <f t="shared" si="25"/>
        <v>184.3637173317</v>
      </c>
      <c r="Z56" s="36">
        <f t="shared" si="25"/>
        <v>201.27131798759999</v>
      </c>
      <c r="AA56" s="36">
        <f t="shared" si="25"/>
        <v>163.64937545027999</v>
      </c>
      <c r="AB56" s="36"/>
      <c r="AC56" s="36"/>
      <c r="AD56" s="36"/>
      <c r="AE56" s="36">
        <f t="shared" si="25"/>
        <v>3037.2935309999998</v>
      </c>
      <c r="AF56" s="36"/>
      <c r="AG56" s="36">
        <f t="shared" si="25"/>
        <v>2126.1054716999997</v>
      </c>
      <c r="AH56" s="36">
        <f t="shared" si="25"/>
        <v>1123.7986064699999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4</v>
      </c>
      <c r="K57" s="37">
        <f t="shared" ref="K57:AH57" si="26">COUNTIFS($D$3:$D$22,"m",K$3:K$22,"&gt;1")</f>
        <v>3</v>
      </c>
      <c r="L57" s="37">
        <f t="shared" si="26"/>
        <v>4</v>
      </c>
      <c r="M57" s="37">
        <f t="shared" si="26"/>
        <v>4</v>
      </c>
      <c r="N57" s="37">
        <f t="shared" si="26"/>
        <v>3</v>
      </c>
      <c r="O57" s="37">
        <f t="shared" si="26"/>
        <v>4</v>
      </c>
      <c r="P57" s="37">
        <f t="shared" si="26"/>
        <v>4</v>
      </c>
      <c r="Q57" s="37">
        <f t="shared" si="26"/>
        <v>3</v>
      </c>
      <c r="R57" s="37">
        <f t="shared" si="26"/>
        <v>4</v>
      </c>
      <c r="S57" s="37">
        <f t="shared" si="26"/>
        <v>4</v>
      </c>
      <c r="T57" s="37">
        <f t="shared" si="26"/>
        <v>3</v>
      </c>
      <c r="U57" s="37">
        <f t="shared" si="26"/>
        <v>4</v>
      </c>
      <c r="V57" s="37">
        <f t="shared" si="26"/>
        <v>2</v>
      </c>
      <c r="W57" s="37">
        <f t="shared" si="26"/>
        <v>0</v>
      </c>
      <c r="X57" s="37">
        <f t="shared" si="26"/>
        <v>1</v>
      </c>
      <c r="Y57" s="37">
        <f t="shared" si="26"/>
        <v>4</v>
      </c>
      <c r="Z57" s="37">
        <f t="shared" si="26"/>
        <v>3</v>
      </c>
      <c r="AA57" s="37">
        <f t="shared" si="26"/>
        <v>4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2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656.05540269599999</v>
      </c>
      <c r="K58" s="36">
        <f t="shared" ref="K58:AH58" si="27">AVERAGEIF($D$3:$D$22,"l",K$3:K$22)</f>
        <v>586.80511018919992</v>
      </c>
      <c r="L58" s="36">
        <f t="shared" si="27"/>
        <v>459.23878188719999</v>
      </c>
      <c r="M58" s="36">
        <f t="shared" si="27"/>
        <v>656.05540269599999</v>
      </c>
      <c r="N58" s="36">
        <f t="shared" si="27"/>
        <v>586.80511018919992</v>
      </c>
      <c r="O58" s="36">
        <f t="shared" si="27"/>
        <v>459.23878188719999</v>
      </c>
      <c r="P58" s="36">
        <f t="shared" si="27"/>
        <v>4592.387818872</v>
      </c>
      <c r="Q58" s="36">
        <f t="shared" si="27"/>
        <v>4228.5443522064479</v>
      </c>
      <c r="R58" s="36">
        <f t="shared" si="27"/>
        <v>3214.6714732103997</v>
      </c>
      <c r="S58" s="36">
        <f t="shared" si="27"/>
        <v>4592.387818872</v>
      </c>
      <c r="T58" s="36">
        <f t="shared" si="27"/>
        <v>4228.5443522064479</v>
      </c>
      <c r="U58" s="36">
        <f t="shared" si="27"/>
        <v>4592.387818872</v>
      </c>
      <c r="V58" s="36">
        <f t="shared" si="27"/>
        <v>1312.110805392</v>
      </c>
      <c r="W58" s="36">
        <f t="shared" si="27"/>
        <v>975.89456068442394</v>
      </c>
      <c r="X58" s="36">
        <f t="shared" si="27"/>
        <v>918.47756377439998</v>
      </c>
      <c r="Y58" s="36">
        <f t="shared" si="27"/>
        <v>557.04155202199991</v>
      </c>
      <c r="Z58" s="36">
        <f t="shared" si="27"/>
        <v>984.08310404399992</v>
      </c>
      <c r="AA58" s="36">
        <f t="shared" si="27"/>
        <v>409.42908641539998</v>
      </c>
      <c r="AB58" s="36">
        <f t="shared" si="27"/>
        <v>98.408310404399998</v>
      </c>
      <c r="AC58" s="36">
        <f t="shared" si="27"/>
        <v>74.705271688476003</v>
      </c>
      <c r="AD58" s="36">
        <f t="shared" si="27"/>
        <v>68.885817283079987</v>
      </c>
      <c r="AE58" s="36"/>
      <c r="AF58" s="36"/>
      <c r="AG58" s="36"/>
      <c r="AH58" s="36">
        <f t="shared" si="27"/>
        <v>1063.0527358499999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0:43" x14ac:dyDescent="0.35"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0:43" x14ac:dyDescent="0.35"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0:43" x14ac:dyDescent="0.35"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0:43" x14ac:dyDescent="0.35"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0:43" x14ac:dyDescent="0.35"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3" max="3" width="9.26953125" customWidth="1"/>
    <col min="4" max="6" width="5.7265625" customWidth="1"/>
    <col min="7" max="7" width="8.6328125" customWidth="1"/>
    <col min="8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130</v>
      </c>
      <c r="Z3" s="106"/>
      <c r="AA3" s="108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63</v>
      </c>
      <c r="B6" s="29">
        <v>1.1202777020000001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3">
        <v>1232.3054722000002</v>
      </c>
      <c r="K6" s="113"/>
      <c r="L6" s="111">
        <v>1232.3054722000002</v>
      </c>
      <c r="M6" s="114">
        <v>1232.3054722000002</v>
      </c>
      <c r="N6" s="114"/>
      <c r="O6" s="111">
        <v>1232.3054722000002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63</v>
      </c>
      <c r="B7" s="29">
        <v>1.1202777020000001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>
        <v>806.59994544000006</v>
      </c>
      <c r="K7" s="113">
        <v>806.59994544000006</v>
      </c>
      <c r="L7" s="111">
        <v>451.69596944640011</v>
      </c>
      <c r="M7" s="114">
        <v>806.59994544000006</v>
      </c>
      <c r="N7" s="114">
        <v>806.59994544000006</v>
      </c>
      <c r="O7" s="111">
        <v>451.69596944640011</v>
      </c>
      <c r="P7" s="113">
        <v>4839.5996726400008</v>
      </c>
      <c r="Q7" s="113">
        <v>4839.5996726400008</v>
      </c>
      <c r="R7" s="111">
        <v>2710.1758166784007</v>
      </c>
      <c r="S7" s="114">
        <v>4839.5996726400008</v>
      </c>
      <c r="T7" s="114">
        <v>4839.5996726400008</v>
      </c>
      <c r="U7" s="111">
        <v>4839.5996726400008</v>
      </c>
      <c r="V7" s="113"/>
      <c r="W7" s="113"/>
      <c r="X7" s="111"/>
      <c r="Y7" s="113">
        <v>201.64998636000001</v>
      </c>
      <c r="Z7" s="113">
        <v>201.64998636000001</v>
      </c>
      <c r="AA7" s="111">
        <v>112.92399236160003</v>
      </c>
      <c r="AB7" s="113"/>
      <c r="AC7" s="113"/>
      <c r="AD7" s="111"/>
      <c r="AE7" s="113"/>
      <c r="AF7" s="113"/>
      <c r="AG7" s="111"/>
      <c r="AH7" s="111">
        <v>1064.2638169000002</v>
      </c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63</v>
      </c>
      <c r="B8" s="29">
        <v>1.1202777020000001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63</v>
      </c>
      <c r="B9" s="29">
        <v>1.1202777020000001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123.23054722000001</v>
      </c>
      <c r="Z9" s="113"/>
      <c r="AA9" s="111">
        <v>123.23054722000001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63</v>
      </c>
      <c r="B11" s="29">
        <v>1.1202777020000001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09"/>
      <c r="K11" s="109"/>
      <c r="L11" s="112"/>
      <c r="M11" s="126"/>
      <c r="N11" s="126"/>
      <c r="O11" s="112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63</v>
      </c>
      <c r="B12" s="29">
        <v>1.1202777020000001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779.71328059200005</v>
      </c>
      <c r="K12" s="106">
        <v>622.87440231200003</v>
      </c>
      <c r="L12" s="108">
        <v>545.79929641440003</v>
      </c>
      <c r="M12" s="107">
        <v>779.71328059200005</v>
      </c>
      <c r="N12" s="107">
        <v>622.87440231200003</v>
      </c>
      <c r="O12" s="108">
        <v>545.79929641440003</v>
      </c>
      <c r="P12" s="106">
        <v>5847.8496044400008</v>
      </c>
      <c r="Q12" s="106">
        <v>5652.9212842920006</v>
      </c>
      <c r="R12" s="108">
        <v>4093.494723108</v>
      </c>
      <c r="S12" s="107">
        <v>5847.8496044400008</v>
      </c>
      <c r="T12" s="107">
        <v>5652.9212842920006</v>
      </c>
      <c r="U12" s="108">
        <v>5847.8496044400008</v>
      </c>
      <c r="V12" s="106">
        <v>1949.2832014800001</v>
      </c>
      <c r="W12" s="109"/>
      <c r="X12" s="108">
        <v>1364.4982410360001</v>
      </c>
      <c r="Y12" s="106">
        <v>243.10026133400001</v>
      </c>
      <c r="Z12" s="106">
        <v>243.10026133400001</v>
      </c>
      <c r="AA12" s="108">
        <v>243.10026133400001</v>
      </c>
      <c r="AB12" s="106"/>
      <c r="AC12" s="106"/>
      <c r="AD12" s="108"/>
      <c r="AE12" s="106"/>
      <c r="AF12" s="106"/>
      <c r="AG12" s="108"/>
      <c r="AH12" s="108">
        <v>1120.2777020000001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63</v>
      </c>
      <c r="B14" s="29">
        <v>1.1202777020000001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784.19439140000009</v>
      </c>
      <c r="K14" s="106">
        <v>750.0819353741</v>
      </c>
      <c r="L14" s="108">
        <v>548.93607397999995</v>
      </c>
      <c r="M14" s="107">
        <v>784.19439140000009</v>
      </c>
      <c r="N14" s="107">
        <v>750.0819353741</v>
      </c>
      <c r="O14" s="108">
        <v>548.93607397999995</v>
      </c>
      <c r="P14" s="106">
        <v>5489.3607398000004</v>
      </c>
      <c r="Q14" s="106">
        <v>5207.3308283215001</v>
      </c>
      <c r="R14" s="108">
        <v>3842.5525178600005</v>
      </c>
      <c r="S14" s="107">
        <v>5489.3607398000004</v>
      </c>
      <c r="T14" s="107">
        <v>5207.3308283215001</v>
      </c>
      <c r="U14" s="108">
        <v>5489.3607398000004</v>
      </c>
      <c r="V14" s="106">
        <v>1568.3887828000002</v>
      </c>
      <c r="W14" s="109">
        <v>1295.041023512</v>
      </c>
      <c r="X14" s="108">
        <v>1097.8721479599999</v>
      </c>
      <c r="Y14" s="106">
        <v>1176.2915871</v>
      </c>
      <c r="Z14" s="106">
        <v>1176.2915871</v>
      </c>
      <c r="AA14" s="108">
        <v>823.40411097000003</v>
      </c>
      <c r="AB14" s="106">
        <v>117.62915871000001</v>
      </c>
      <c r="AC14" s="106">
        <v>71.697772928000006</v>
      </c>
      <c r="AD14" s="108">
        <v>82.340411097</v>
      </c>
      <c r="AE14" s="106"/>
      <c r="AF14" s="106"/>
      <c r="AG14" s="108"/>
      <c r="AH14" s="108">
        <v>1232.3054722000002</v>
      </c>
      <c r="AI14" s="109"/>
      <c r="AJ14" s="109"/>
      <c r="AK14" s="112"/>
      <c r="AL14" s="106">
        <v>3920.9719570000002</v>
      </c>
      <c r="AM14" s="106">
        <v>3332.8261634500004</v>
      </c>
      <c r="AN14" s="108">
        <v>2744.6803699000002</v>
      </c>
      <c r="AO14" s="106">
        <v>7841.9439140000004</v>
      </c>
      <c r="AP14" s="106">
        <v>6508.8134486200006</v>
      </c>
      <c r="AQ14" s="108">
        <v>5489.3607398000004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6">
        <v>3500</v>
      </c>
      <c r="S17" s="106">
        <v>3500</v>
      </c>
      <c r="T17" s="106">
        <v>3500</v>
      </c>
      <c r="U17" s="106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6">
        <v>2000</v>
      </c>
      <c r="AH17" s="111"/>
      <c r="AI17" s="106">
        <v>1800</v>
      </c>
      <c r="AJ17" s="106">
        <v>1800</v>
      </c>
      <c r="AK17" s="106">
        <v>1800</v>
      </c>
      <c r="AL17" s="106">
        <v>2000</v>
      </c>
      <c r="AM17" s="106">
        <v>2000</v>
      </c>
      <c r="AN17" s="106">
        <v>2000</v>
      </c>
      <c r="AO17" s="106">
        <v>4000</v>
      </c>
      <c r="AP17" s="106">
        <v>4000</v>
      </c>
      <c r="AQ17" s="106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v>250</v>
      </c>
      <c r="M18" s="107">
        <v>800</v>
      </c>
      <c r="N18" s="107"/>
      <c r="O18" s="108">
        <v>250</v>
      </c>
      <c r="P18" s="106">
        <v>4250</v>
      </c>
      <c r="Q18" s="106"/>
      <c r="R18" s="108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>
        <v>250</v>
      </c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1160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63</v>
      </c>
      <c r="B20" s="29">
        <v>1.1202777020000001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580.303849636</v>
      </c>
      <c r="K20" s="106">
        <v>425.70552676000005</v>
      </c>
      <c r="L20" s="108">
        <v>276.70859239400005</v>
      </c>
      <c r="M20" s="107">
        <v>580.303849636</v>
      </c>
      <c r="N20" s="107">
        <v>425.70552676000005</v>
      </c>
      <c r="O20" s="108">
        <v>276.70859239400005</v>
      </c>
      <c r="P20" s="106">
        <v>3864.9580719000005</v>
      </c>
      <c r="Q20" s="106">
        <v>2834.3025860600001</v>
      </c>
      <c r="R20" s="108">
        <v>1558.8664223330002</v>
      </c>
      <c r="S20" s="107">
        <v>3864.9580719000005</v>
      </c>
      <c r="T20" s="107">
        <v>2834.3025860600001</v>
      </c>
      <c r="U20" s="108">
        <v>1558.8664223330002</v>
      </c>
      <c r="V20" s="106"/>
      <c r="W20" s="109"/>
      <c r="X20" s="108"/>
      <c r="Y20" s="106">
        <v>196.04859785000002</v>
      </c>
      <c r="Z20" s="106">
        <v>196.04859785000002</v>
      </c>
      <c r="AA20" s="108">
        <v>196.04859785000002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63</v>
      </c>
      <c r="B21" s="29">
        <v>1.1202777020000001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5685.4093376500005</v>
      </c>
      <c r="Q21" s="106"/>
      <c r="R21" s="108">
        <v>4548.3274701200007</v>
      </c>
      <c r="S21" s="107">
        <v>5685.4093376500005</v>
      </c>
      <c r="T21" s="107"/>
      <c r="U21" s="108">
        <v>5685.4093376500005</v>
      </c>
      <c r="V21" s="106">
        <v>851.41105352000011</v>
      </c>
      <c r="W21" s="109"/>
      <c r="X21" s="108">
        <v>681.12884281600009</v>
      </c>
      <c r="Y21" s="106">
        <v>347.28608762000005</v>
      </c>
      <c r="Z21" s="106"/>
      <c r="AA21" s="108">
        <v>277.828870096</v>
      </c>
      <c r="AB21" s="106"/>
      <c r="AC21" s="106"/>
      <c r="AD21" s="108"/>
      <c r="AE21" s="106"/>
      <c r="AF21" s="106"/>
      <c r="AG21" s="115"/>
      <c r="AH21" s="108">
        <v>1344.3332424</v>
      </c>
      <c r="AI21" s="109">
        <v>110.90749249800001</v>
      </c>
      <c r="AJ21" s="109"/>
      <c r="AK21" s="112">
        <v>88.501938458000012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728.18050630000005</v>
      </c>
      <c r="K22" s="106"/>
      <c r="L22" s="108">
        <v>509.72635441</v>
      </c>
      <c r="M22" s="107">
        <v>728.18050630000005</v>
      </c>
      <c r="N22" s="107"/>
      <c r="O22" s="108">
        <v>509.72635441</v>
      </c>
      <c r="P22" s="106">
        <v>3640.9025315000004</v>
      </c>
      <c r="Q22" s="106"/>
      <c r="R22" s="108">
        <v>2548.6317720500001</v>
      </c>
      <c r="S22" s="107">
        <v>3640.9025315000004</v>
      </c>
      <c r="T22" s="107"/>
      <c r="U22" s="108">
        <v>2548.6317720500001</v>
      </c>
      <c r="V22" s="106">
        <v>1568.3887828000002</v>
      </c>
      <c r="W22" s="109"/>
      <c r="X22" s="108"/>
      <c r="Y22" s="106"/>
      <c r="Z22" s="106"/>
      <c r="AA22" s="108"/>
      <c r="AB22" s="106"/>
      <c r="AC22" s="106"/>
      <c r="AD22" s="108"/>
      <c r="AE22" s="106">
        <v>3080.7636805000002</v>
      </c>
      <c r="AF22" s="106">
        <v>0</v>
      </c>
      <c r="AG22" s="115">
        <v>2156.53457635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x14ac:dyDescent="0.35">
      <c r="C25" s="31" t="s">
        <v>42</v>
      </c>
      <c r="J25" s="32">
        <f>AVERAGE(J3:J22)</f>
        <v>781.93613141527271</v>
      </c>
      <c r="K25" s="32">
        <f t="shared" ref="K25:AQ25" si="0">AVERAGE(K3:K22)</f>
        <v>665.03740141229991</v>
      </c>
      <c r="L25" s="32">
        <f t="shared" si="0"/>
        <v>609.56106898589087</v>
      </c>
      <c r="M25" s="32">
        <f t="shared" si="0"/>
        <v>781.93613141527271</v>
      </c>
      <c r="N25" s="32">
        <f t="shared" si="0"/>
        <v>665.03740141229991</v>
      </c>
      <c r="O25" s="32">
        <f t="shared" si="0"/>
        <v>609.56106898589087</v>
      </c>
      <c r="P25" s="32">
        <f t="shared" si="0"/>
        <v>4155.2799961754554</v>
      </c>
      <c r="Q25" s="32">
        <f t="shared" si="0"/>
        <v>4060.5934816162144</v>
      </c>
      <c r="R25" s="32">
        <f t="shared" si="0"/>
        <v>2974.5612474681275</v>
      </c>
      <c r="S25" s="32">
        <f t="shared" si="0"/>
        <v>4155.2799961754554</v>
      </c>
      <c r="T25" s="32">
        <f t="shared" si="0"/>
        <v>4187.7363387590713</v>
      </c>
      <c r="U25" s="32">
        <f t="shared" si="0"/>
        <v>3846.337958992091</v>
      </c>
      <c r="V25" s="32">
        <f t="shared" si="0"/>
        <v>1699.4943641200002</v>
      </c>
      <c r="W25" s="32">
        <f t="shared" si="0"/>
        <v>1927.5205117559999</v>
      </c>
      <c r="X25" s="32">
        <f t="shared" si="0"/>
        <v>1425.8748079530001</v>
      </c>
      <c r="Y25" s="32">
        <f t="shared" si="0"/>
        <v>307.51189638711116</v>
      </c>
      <c r="Z25" s="32">
        <f t="shared" si="0"/>
        <v>383.41808652880002</v>
      </c>
      <c r="AA25" s="32">
        <f t="shared" si="0"/>
        <v>236.28181998128892</v>
      </c>
      <c r="AB25" s="32">
        <f t="shared" si="0"/>
        <v>117.62915871000001</v>
      </c>
      <c r="AC25" s="32">
        <f t="shared" si="0"/>
        <v>71.697772928000006</v>
      </c>
      <c r="AD25" s="32">
        <f t="shared" si="0"/>
        <v>82.340411097</v>
      </c>
      <c r="AE25" s="32">
        <f t="shared" si="0"/>
        <v>4526.9212268333331</v>
      </c>
      <c r="AF25" s="32">
        <f t="shared" si="0"/>
        <v>3500</v>
      </c>
      <c r="AG25" s="32">
        <f t="shared" si="0"/>
        <v>4218.8448587833336</v>
      </c>
      <c r="AH25" s="32">
        <f t="shared" si="0"/>
        <v>1286.8633722500001</v>
      </c>
      <c r="AI25" s="32">
        <f t="shared" si="0"/>
        <v>955.45374624900001</v>
      </c>
      <c r="AJ25" s="32">
        <f t="shared" si="0"/>
        <v>1800</v>
      </c>
      <c r="AK25" s="32">
        <f t="shared" si="0"/>
        <v>944.25096922900002</v>
      </c>
      <c r="AL25" s="32">
        <f t="shared" si="0"/>
        <v>2960.4859784999999</v>
      </c>
      <c r="AM25" s="32">
        <f t="shared" si="0"/>
        <v>2666.4130817250002</v>
      </c>
      <c r="AN25" s="32">
        <f t="shared" si="0"/>
        <v>2372.3401849500001</v>
      </c>
      <c r="AO25" s="32">
        <f t="shared" si="0"/>
        <v>5920.9719569999997</v>
      </c>
      <c r="AP25" s="32">
        <f t="shared" si="0"/>
        <v>5254.4067243099998</v>
      </c>
      <c r="AQ25" s="32">
        <f t="shared" si="0"/>
        <v>4744.6803699000002</v>
      </c>
    </row>
    <row r="26" spans="1:43" x14ac:dyDescent="0.35">
      <c r="F26" s="31" t="s">
        <v>43</v>
      </c>
      <c r="J26" s="33">
        <f>COUNT(J3:J22)</f>
        <v>11</v>
      </c>
      <c r="K26" s="33">
        <f t="shared" ref="K26:AQ26" si="1">COUNT(K3:K22)</f>
        <v>7</v>
      </c>
      <c r="L26" s="33">
        <f t="shared" si="1"/>
        <v>11</v>
      </c>
      <c r="M26" s="33">
        <f t="shared" si="1"/>
        <v>11</v>
      </c>
      <c r="N26" s="33">
        <f t="shared" si="1"/>
        <v>7</v>
      </c>
      <c r="O26" s="33">
        <f t="shared" si="1"/>
        <v>11</v>
      </c>
      <c r="P26" s="33">
        <f t="shared" si="1"/>
        <v>11</v>
      </c>
      <c r="Q26" s="33">
        <f t="shared" si="1"/>
        <v>7</v>
      </c>
      <c r="R26" s="33">
        <f t="shared" si="1"/>
        <v>11</v>
      </c>
      <c r="S26" s="33">
        <f t="shared" si="1"/>
        <v>11</v>
      </c>
      <c r="T26" s="33">
        <f t="shared" si="1"/>
        <v>7</v>
      </c>
      <c r="U26" s="33">
        <f t="shared" si="1"/>
        <v>11</v>
      </c>
      <c r="V26" s="33">
        <f t="shared" si="1"/>
        <v>5</v>
      </c>
      <c r="W26" s="33">
        <f t="shared" si="1"/>
        <v>2</v>
      </c>
      <c r="X26" s="33">
        <f t="shared" si="1"/>
        <v>4</v>
      </c>
      <c r="Y26" s="33">
        <f t="shared" si="1"/>
        <v>9</v>
      </c>
      <c r="Z26" s="33">
        <f t="shared" si="1"/>
        <v>5</v>
      </c>
      <c r="AA26" s="33">
        <f t="shared" si="1"/>
        <v>9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3</v>
      </c>
      <c r="AG26" s="33">
        <f t="shared" si="1"/>
        <v>3</v>
      </c>
      <c r="AH26" s="33">
        <f t="shared" si="1"/>
        <v>6</v>
      </c>
      <c r="AI26" s="33">
        <f t="shared" si="1"/>
        <v>2</v>
      </c>
      <c r="AJ26" s="33">
        <f t="shared" si="1"/>
        <v>1</v>
      </c>
      <c r="AK26" s="33">
        <f t="shared" si="1"/>
        <v>2</v>
      </c>
      <c r="AL26" s="33">
        <f t="shared" si="1"/>
        <v>2</v>
      </c>
      <c r="AM26" s="33">
        <f t="shared" si="1"/>
        <v>2</v>
      </c>
      <c r="AN26" s="33">
        <f t="shared" si="1"/>
        <v>2</v>
      </c>
      <c r="AO26" s="33">
        <f t="shared" si="1"/>
        <v>2</v>
      </c>
      <c r="AP26" s="33">
        <f t="shared" si="1"/>
        <v>2</v>
      </c>
      <c r="AQ26" s="33">
        <f t="shared" si="1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1232.3054722000002</v>
      </c>
      <c r="K27" s="32">
        <f t="shared" ref="K27:AQ27" si="2">MAX(K3:K22)</f>
        <v>890</v>
      </c>
      <c r="L27" s="32">
        <f t="shared" si="2"/>
        <v>1232.3054722000002</v>
      </c>
      <c r="M27" s="32">
        <f t="shared" si="2"/>
        <v>1232.3054722000002</v>
      </c>
      <c r="N27" s="32">
        <f t="shared" si="2"/>
        <v>890</v>
      </c>
      <c r="O27" s="32">
        <f t="shared" si="2"/>
        <v>1232.3054722000002</v>
      </c>
      <c r="P27" s="32">
        <f t="shared" si="2"/>
        <v>7000</v>
      </c>
      <c r="Q27" s="32">
        <f t="shared" si="2"/>
        <v>5652.9212842920006</v>
      </c>
      <c r="R27" s="32">
        <f t="shared" si="2"/>
        <v>7000</v>
      </c>
      <c r="S27" s="32">
        <f t="shared" si="2"/>
        <v>7000</v>
      </c>
      <c r="T27" s="32">
        <f t="shared" si="2"/>
        <v>5652.9212842920006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1176.2915871</v>
      </c>
      <c r="Z27" s="32">
        <f t="shared" si="2"/>
        <v>1176.2915871</v>
      </c>
      <c r="AA27" s="32">
        <f t="shared" si="2"/>
        <v>823.40411097000003</v>
      </c>
      <c r="AB27" s="32">
        <f t="shared" si="2"/>
        <v>117.62915871000001</v>
      </c>
      <c r="AC27" s="32">
        <f t="shared" si="2"/>
        <v>71.697772928000006</v>
      </c>
      <c r="AD27" s="32">
        <f t="shared" si="2"/>
        <v>82.340411097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3920.9719570000002</v>
      </c>
      <c r="AM27" s="32">
        <f t="shared" si="2"/>
        <v>3332.8261634500004</v>
      </c>
      <c r="AN27" s="32">
        <f t="shared" si="2"/>
        <v>2744.6803699000002</v>
      </c>
      <c r="AO27" s="32">
        <f t="shared" si="2"/>
        <v>7841.9439140000004</v>
      </c>
      <c r="AP27" s="32">
        <f t="shared" si="2"/>
        <v>6508.8134486200006</v>
      </c>
      <c r="AQ27" s="32">
        <f t="shared" si="2"/>
        <v>5489.3607398000004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580.303849636</v>
      </c>
      <c r="K28" s="32">
        <f t="shared" ref="K28:AQ28" si="3">MIN(K3:K22)</f>
        <v>425.70552676000005</v>
      </c>
      <c r="L28" s="32">
        <f t="shared" si="3"/>
        <v>250</v>
      </c>
      <c r="M28" s="32">
        <f t="shared" si="3"/>
        <v>580.303849636</v>
      </c>
      <c r="N28" s="32">
        <f t="shared" si="3"/>
        <v>425.70552676000005</v>
      </c>
      <c r="O28" s="32">
        <f t="shared" si="3"/>
        <v>250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851.41105352000011</v>
      </c>
      <c r="W28" s="32">
        <f t="shared" si="3"/>
        <v>1295.041023512</v>
      </c>
      <c r="X28" s="32">
        <f t="shared" si="3"/>
        <v>681.12884281600009</v>
      </c>
      <c r="Y28" s="32">
        <f t="shared" si="3"/>
        <v>100</v>
      </c>
      <c r="Z28" s="32">
        <f t="shared" si="3"/>
        <v>100</v>
      </c>
      <c r="AA28" s="32">
        <f t="shared" si="3"/>
        <v>100</v>
      </c>
      <c r="AB28" s="32">
        <f t="shared" si="3"/>
        <v>117.62915871000001</v>
      </c>
      <c r="AC28" s="32">
        <f t="shared" si="3"/>
        <v>71.697772928000006</v>
      </c>
      <c r="AD28" s="32">
        <f t="shared" si="3"/>
        <v>82.340411097</v>
      </c>
      <c r="AE28" s="32">
        <f t="shared" si="3"/>
        <v>2000</v>
      </c>
      <c r="AF28" s="32">
        <f t="shared" si="3"/>
        <v>0</v>
      </c>
      <c r="AG28" s="32">
        <f t="shared" si="3"/>
        <v>2000</v>
      </c>
      <c r="AH28" s="32">
        <f t="shared" si="3"/>
        <v>1064.2638169000002</v>
      </c>
      <c r="AI28" s="32">
        <f t="shared" si="3"/>
        <v>110.90749249800001</v>
      </c>
      <c r="AJ28" s="32">
        <f t="shared" si="3"/>
        <v>1800</v>
      </c>
      <c r="AK28" s="32">
        <f t="shared" si="3"/>
        <v>88.501938458000012</v>
      </c>
      <c r="AL28" s="32">
        <f t="shared" si="3"/>
        <v>2000</v>
      </c>
      <c r="AM28" s="32">
        <f t="shared" si="3"/>
        <v>2000</v>
      </c>
      <c r="AN28" s="32">
        <f t="shared" si="3"/>
        <v>2000</v>
      </c>
      <c r="AO28" s="32">
        <f t="shared" si="3"/>
        <v>4000</v>
      </c>
      <c r="AP28" s="32">
        <f t="shared" si="3"/>
        <v>4000</v>
      </c>
      <c r="AQ28" s="32">
        <f t="shared" si="3"/>
        <v>4000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1232.3054722000002</v>
      </c>
      <c r="K31" s="36"/>
      <c r="L31" s="36">
        <f t="shared" ref="L31:AG31" si="4">AVERAGEIF($I$3:$I$22,"S",L$3:L$22)</f>
        <v>1232.3054722000002</v>
      </c>
      <c r="M31" s="36">
        <f t="shared" si="4"/>
        <v>1232.3054722000002</v>
      </c>
      <c r="N31" s="36"/>
      <c r="O31" s="36">
        <f t="shared" si="4"/>
        <v>1232.3054722000002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123.23054722000001</v>
      </c>
      <c r="Z31" s="36"/>
      <c r="AA31" s="36">
        <f t="shared" si="4"/>
        <v>123.23054722000001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742.76951261133343</v>
      </c>
      <c r="K33" s="36">
        <f t="shared" ref="K33:AH33" si="6">AVERAGEIF($I$3:$I$22,"m",K$3:K$22)</f>
        <v>650.86331241866662</v>
      </c>
      <c r="L33" s="36">
        <f t="shared" si="6"/>
        <v>594.03397637579997</v>
      </c>
      <c r="M33" s="36">
        <f t="shared" si="6"/>
        <v>742.76951261133343</v>
      </c>
      <c r="N33" s="36">
        <f t="shared" si="6"/>
        <v>650.86331241866662</v>
      </c>
      <c r="O33" s="36">
        <f t="shared" si="6"/>
        <v>594.03397637579997</v>
      </c>
      <c r="P33" s="36">
        <f t="shared" si="6"/>
        <v>4118.2595266614289</v>
      </c>
      <c r="Q33" s="36">
        <f t="shared" si="6"/>
        <v>3943.3647085983998</v>
      </c>
      <c r="R33" s="36">
        <f t="shared" si="6"/>
        <v>3071.5520617484863</v>
      </c>
      <c r="S33" s="36">
        <f t="shared" si="6"/>
        <v>4118.2595266614289</v>
      </c>
      <c r="T33" s="36">
        <f t="shared" si="6"/>
        <v>4121.3647085983994</v>
      </c>
      <c r="U33" s="36">
        <f t="shared" si="6"/>
        <v>3788.8178624375723</v>
      </c>
      <c r="V33" s="36">
        <f t="shared" si="6"/>
        <v>1786.898085</v>
      </c>
      <c r="W33" s="36">
        <f t="shared" si="6"/>
        <v>2560</v>
      </c>
      <c r="X33" s="36">
        <f t="shared" si="6"/>
        <v>1535.2090279506665</v>
      </c>
      <c r="Y33" s="36">
        <f t="shared" si="6"/>
        <v>217.61698663279998</v>
      </c>
      <c r="Z33" s="36">
        <f t="shared" si="6"/>
        <v>185.19971138599999</v>
      </c>
      <c r="AA33" s="36">
        <f t="shared" si="6"/>
        <v>185.98034432832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1332.2186903250001</v>
      </c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6</v>
      </c>
      <c r="K34" s="37">
        <f t="shared" ref="K34:AH34" si="7">COUNTIFS($I$3:$I$22,"m",K$3:K$22,"&gt;1")</f>
        <v>6</v>
      </c>
      <c r="L34" s="37">
        <f t="shared" si="7"/>
        <v>6</v>
      </c>
      <c r="M34" s="37">
        <f t="shared" si="7"/>
        <v>6</v>
      </c>
      <c r="N34" s="37">
        <f t="shared" si="7"/>
        <v>6</v>
      </c>
      <c r="O34" s="37">
        <f t="shared" si="7"/>
        <v>6</v>
      </c>
      <c r="P34" s="37">
        <f t="shared" si="7"/>
        <v>7</v>
      </c>
      <c r="Q34" s="37">
        <f t="shared" si="7"/>
        <v>5</v>
      </c>
      <c r="R34" s="37">
        <f t="shared" si="7"/>
        <v>7</v>
      </c>
      <c r="S34" s="37">
        <f t="shared" si="7"/>
        <v>7</v>
      </c>
      <c r="T34" s="37">
        <f t="shared" si="7"/>
        <v>5</v>
      </c>
      <c r="U34" s="37">
        <f t="shared" si="7"/>
        <v>7</v>
      </c>
      <c r="V34" s="37">
        <f t="shared" si="7"/>
        <v>3</v>
      </c>
      <c r="W34" s="37">
        <f t="shared" si="7"/>
        <v>1</v>
      </c>
      <c r="X34" s="37">
        <f t="shared" si="7"/>
        <v>3</v>
      </c>
      <c r="Y34" s="37">
        <f t="shared" si="7"/>
        <v>5</v>
      </c>
      <c r="Z34" s="37">
        <f t="shared" si="7"/>
        <v>4</v>
      </c>
      <c r="AA34" s="37">
        <f t="shared" si="7"/>
        <v>5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4</v>
      </c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770.79163256666664</v>
      </c>
      <c r="K35" s="36">
        <f t="shared" ref="K35:AH35" si="8">AVERAGEIF($I$3:$I$22,"l",K$3:K$22)</f>
        <v>750.0819353741</v>
      </c>
      <c r="L35" s="36">
        <f t="shared" si="8"/>
        <v>436.22080946333335</v>
      </c>
      <c r="M35" s="36">
        <f t="shared" si="8"/>
        <v>770.79163256666664</v>
      </c>
      <c r="N35" s="36">
        <f t="shared" si="8"/>
        <v>750.0819353741</v>
      </c>
      <c r="O35" s="36">
        <f t="shared" si="8"/>
        <v>436.22080946333335</v>
      </c>
      <c r="P35" s="36">
        <f t="shared" si="8"/>
        <v>4460.0877571000001</v>
      </c>
      <c r="Q35" s="36">
        <f t="shared" si="8"/>
        <v>5207.3308283215001</v>
      </c>
      <c r="R35" s="36">
        <f t="shared" si="8"/>
        <v>2573.1030966366666</v>
      </c>
      <c r="S35" s="36">
        <f t="shared" si="8"/>
        <v>4460.0877571000001</v>
      </c>
      <c r="T35" s="36">
        <f t="shared" si="8"/>
        <v>5207.3308283215001</v>
      </c>
      <c r="U35" s="36">
        <f t="shared" si="8"/>
        <v>4095.99750395</v>
      </c>
      <c r="V35" s="36">
        <f t="shared" si="8"/>
        <v>1568.3887828000002</v>
      </c>
      <c r="W35" s="36">
        <f t="shared" si="8"/>
        <v>1295.041023512</v>
      </c>
      <c r="X35" s="36">
        <f t="shared" si="8"/>
        <v>1097.8721479599999</v>
      </c>
      <c r="Y35" s="36">
        <f t="shared" si="8"/>
        <v>518.76386236666667</v>
      </c>
      <c r="Z35" s="36">
        <f t="shared" si="8"/>
        <v>1176.2915871</v>
      </c>
      <c r="AA35" s="36">
        <f t="shared" si="8"/>
        <v>357.8013703233334</v>
      </c>
      <c r="AB35" s="36">
        <f t="shared" si="8"/>
        <v>117.62915871000001</v>
      </c>
      <c r="AC35" s="36">
        <f t="shared" si="8"/>
        <v>71.697772928000006</v>
      </c>
      <c r="AD35" s="36">
        <f t="shared" si="8"/>
        <v>82.340411097</v>
      </c>
      <c r="AE35" s="36">
        <f t="shared" si="8"/>
        <v>3080.7636805000002</v>
      </c>
      <c r="AF35" s="36"/>
      <c r="AG35" s="36">
        <f t="shared" si="8"/>
        <v>2156.53457635</v>
      </c>
      <c r="AH35" s="36">
        <f t="shared" si="8"/>
        <v>1196.1527361000001</v>
      </c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2</v>
      </c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880.56261792640021</v>
      </c>
      <c r="K38" s="36">
        <f t="shared" ref="K38:AH38" si="10">AVERAGEIF($H$3:$H$22,"PL",K$3:K$22)</f>
        <v>726.51876104203336</v>
      </c>
      <c r="L38" s="36">
        <f t="shared" si="10"/>
        <v>605.74736240816014</v>
      </c>
      <c r="M38" s="36">
        <f t="shared" si="10"/>
        <v>880.56261792640021</v>
      </c>
      <c r="N38" s="36">
        <f t="shared" si="10"/>
        <v>726.51876104203336</v>
      </c>
      <c r="O38" s="36">
        <f t="shared" si="10"/>
        <v>605.74736240816014</v>
      </c>
      <c r="P38" s="36">
        <f t="shared" si="10"/>
        <v>4785.3620033759998</v>
      </c>
      <c r="Q38" s="36">
        <f t="shared" si="10"/>
        <v>4799.9629463133751</v>
      </c>
      <c r="R38" s="36">
        <f t="shared" si="10"/>
        <v>3094.8696115292801</v>
      </c>
      <c r="S38" s="36">
        <f t="shared" si="10"/>
        <v>4785.3620033759998</v>
      </c>
      <c r="T38" s="36">
        <f t="shared" si="10"/>
        <v>4799.9629463133751</v>
      </c>
      <c r="U38" s="36">
        <f t="shared" si="10"/>
        <v>4785.3620033759998</v>
      </c>
      <c r="V38" s="36">
        <f t="shared" si="10"/>
        <v>1758.8359921400001</v>
      </c>
      <c r="W38" s="36">
        <f t="shared" si="10"/>
        <v>1295.041023512</v>
      </c>
      <c r="X38" s="36">
        <f t="shared" si="10"/>
        <v>1231.1851944979999</v>
      </c>
      <c r="Y38" s="36">
        <f t="shared" si="10"/>
        <v>467.76045869849997</v>
      </c>
      <c r="Z38" s="36">
        <f t="shared" si="10"/>
        <v>540.34727826466667</v>
      </c>
      <c r="AA38" s="36">
        <f t="shared" si="10"/>
        <v>324.85709116639998</v>
      </c>
      <c r="AB38" s="36">
        <f t="shared" si="10"/>
        <v>117.62915871000001</v>
      </c>
      <c r="AC38" s="36">
        <f t="shared" si="10"/>
        <v>71.697772928000006</v>
      </c>
      <c r="AD38" s="36">
        <f t="shared" si="10"/>
        <v>82.340411097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1144.2117477750003</v>
      </c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5</v>
      </c>
      <c r="K39" s="37">
        <f t="shared" ref="K39:AH39" si="11">COUNTIFS($H$3:$H$22,"PL",K$3:K$22,"&gt;1")</f>
        <v>3</v>
      </c>
      <c r="L39" s="37">
        <f t="shared" si="11"/>
        <v>5</v>
      </c>
      <c r="M39" s="37">
        <f t="shared" si="11"/>
        <v>5</v>
      </c>
      <c r="N39" s="37">
        <f t="shared" si="11"/>
        <v>3</v>
      </c>
      <c r="O39" s="37">
        <f t="shared" si="11"/>
        <v>5</v>
      </c>
      <c r="P39" s="37">
        <f t="shared" si="11"/>
        <v>5</v>
      </c>
      <c r="Q39" s="37">
        <f t="shared" si="11"/>
        <v>4</v>
      </c>
      <c r="R39" s="37">
        <f t="shared" si="11"/>
        <v>5</v>
      </c>
      <c r="S39" s="37">
        <f t="shared" si="11"/>
        <v>5</v>
      </c>
      <c r="T39" s="37">
        <f t="shared" si="11"/>
        <v>4</v>
      </c>
      <c r="U39" s="37">
        <f t="shared" si="11"/>
        <v>5</v>
      </c>
      <c r="V39" s="37">
        <f t="shared" si="11"/>
        <v>2</v>
      </c>
      <c r="W39" s="37">
        <f t="shared" si="11"/>
        <v>1</v>
      </c>
      <c r="X39" s="37">
        <f t="shared" si="11"/>
        <v>2</v>
      </c>
      <c r="Y39" s="37">
        <f t="shared" si="11"/>
        <v>4</v>
      </c>
      <c r="Z39" s="37">
        <f t="shared" si="11"/>
        <v>3</v>
      </c>
      <c r="AA39" s="37">
        <f t="shared" si="11"/>
        <v>4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4</v>
      </c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709.39350210000009</v>
      </c>
      <c r="K40" s="36">
        <f t="shared" ref="K40:AH40" si="12">AVERAGEIF($H$3:$H$22,"CC",K$3:K$22)</f>
        <v>580</v>
      </c>
      <c r="L40" s="36">
        <f t="shared" si="12"/>
        <v>636.57545147000008</v>
      </c>
      <c r="M40" s="36">
        <f t="shared" si="12"/>
        <v>709.39350210000009</v>
      </c>
      <c r="N40" s="36">
        <f t="shared" si="12"/>
        <v>580</v>
      </c>
      <c r="O40" s="36">
        <f t="shared" si="12"/>
        <v>636.57545147000008</v>
      </c>
      <c r="P40" s="36">
        <f t="shared" si="12"/>
        <v>4256.5779672875005</v>
      </c>
      <c r="Q40" s="36">
        <f t="shared" si="12"/>
        <v>5500</v>
      </c>
      <c r="R40" s="36">
        <f t="shared" si="12"/>
        <v>3699.2398105425</v>
      </c>
      <c r="S40" s="36">
        <f t="shared" si="12"/>
        <v>4256.5779672875005</v>
      </c>
      <c r="T40" s="36">
        <f t="shared" si="12"/>
        <v>5500</v>
      </c>
      <c r="U40" s="36">
        <f t="shared" si="12"/>
        <v>3983.5102774249999</v>
      </c>
      <c r="V40" s="36">
        <f t="shared" si="12"/>
        <v>1209.8999181600002</v>
      </c>
      <c r="W40" s="36"/>
      <c r="X40" s="36">
        <f t="shared" si="12"/>
        <v>681.12884281600009</v>
      </c>
      <c r="Y40" s="36">
        <f t="shared" si="12"/>
        <v>347.28608762000005</v>
      </c>
      <c r="Z40" s="36"/>
      <c r="AA40" s="36">
        <f t="shared" si="12"/>
        <v>277.828870096</v>
      </c>
      <c r="AB40" s="36"/>
      <c r="AC40" s="36"/>
      <c r="AD40" s="36"/>
      <c r="AE40" s="36"/>
      <c r="AF40" s="36"/>
      <c r="AG40" s="36">
        <f t="shared" si="12"/>
        <v>2156.53457635</v>
      </c>
      <c r="AH40" s="36">
        <f t="shared" si="12"/>
        <v>1572.1666212</v>
      </c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3">COUNTIFS($H$3:$H$22,"CC",K$3:K$22,"&gt;1")</f>
        <v>2</v>
      </c>
      <c r="L41" s="37">
        <f t="shared" si="13"/>
        <v>3</v>
      </c>
      <c r="M41" s="37">
        <f t="shared" si="13"/>
        <v>3</v>
      </c>
      <c r="N41" s="37">
        <f t="shared" si="13"/>
        <v>2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126.61527361</v>
      </c>
      <c r="Z42" s="36" t="e">
        <f t="shared" si="14"/>
        <v>#DIV/0!</v>
      </c>
      <c r="AA42" s="36">
        <f t="shared" si="14"/>
        <v>126.61527361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735.151924818</v>
      </c>
      <c r="K44" s="36">
        <f t="shared" ref="K44:AG44" si="16">AVERAGEIF($H$3:$H$22,"HY",K$3:K$22)</f>
        <v>657.85276338000006</v>
      </c>
      <c r="L44" s="36">
        <f t="shared" si="16"/>
        <v>583.35429619700005</v>
      </c>
      <c r="M44" s="36">
        <f t="shared" si="16"/>
        <v>735.151924818</v>
      </c>
      <c r="N44" s="36">
        <f t="shared" si="16"/>
        <v>657.85276338000006</v>
      </c>
      <c r="O44" s="36">
        <f t="shared" si="16"/>
        <v>583.35429619700005</v>
      </c>
      <c r="P44" s="36">
        <f t="shared" si="16"/>
        <v>2377.4790359500003</v>
      </c>
      <c r="Q44" s="36">
        <f t="shared" si="16"/>
        <v>1862.15129303</v>
      </c>
      <c r="R44" s="36">
        <f t="shared" si="16"/>
        <v>1224.4332111665001</v>
      </c>
      <c r="S44" s="36">
        <f t="shared" si="16"/>
        <v>2377.4790359500003</v>
      </c>
      <c r="T44" s="36">
        <f t="shared" si="16"/>
        <v>2307.15129303</v>
      </c>
      <c r="U44" s="36">
        <f t="shared" si="16"/>
        <v>1224.4332111665001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148.02429892500001</v>
      </c>
      <c r="Z44" s="36">
        <f t="shared" si="16"/>
        <v>148.02429892500001</v>
      </c>
      <c r="AA44" s="36">
        <f t="shared" si="16"/>
        <v>148.02429892500001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H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791.44802062200017</v>
      </c>
      <c r="K47" s="36">
        <f t="shared" ref="K47:AH47" si="18">AVERAGEIF($F$3:$F$22,"SW",K$3:K$22)</f>
        <v>628.47748151482006</v>
      </c>
      <c r="L47" s="36">
        <f t="shared" si="18"/>
        <v>583.67155780379994</v>
      </c>
      <c r="M47" s="36">
        <f t="shared" si="18"/>
        <v>791.44802062200017</v>
      </c>
      <c r="N47" s="36">
        <f t="shared" si="18"/>
        <v>628.47748151482006</v>
      </c>
      <c r="O47" s="36">
        <f t="shared" si="18"/>
        <v>583.67155780379994</v>
      </c>
      <c r="P47" s="36">
        <f t="shared" si="18"/>
        <v>4254.9744308342861</v>
      </c>
      <c r="Q47" s="36">
        <f t="shared" si="18"/>
        <v>4595.3082717553752</v>
      </c>
      <c r="R47" s="36">
        <f t="shared" si="18"/>
        <v>2812.6216469887718</v>
      </c>
      <c r="S47" s="36">
        <f t="shared" si="18"/>
        <v>4254.9744308342861</v>
      </c>
      <c r="T47" s="36">
        <f t="shared" si="18"/>
        <v>4595.3082717553752</v>
      </c>
      <c r="U47" s="36">
        <f t="shared" si="18"/>
        <v>3769.4940866890001</v>
      </c>
      <c r="V47" s="36">
        <f t="shared" si="18"/>
        <v>1568.3887828000002</v>
      </c>
      <c r="W47" s="36">
        <f t="shared" si="18"/>
        <v>1295.041023512</v>
      </c>
      <c r="X47" s="36">
        <f t="shared" si="18"/>
        <v>1097.8721479599999</v>
      </c>
      <c r="Y47" s="36">
        <f t="shared" si="18"/>
        <v>346.20345308833333</v>
      </c>
      <c r="Z47" s="36">
        <f t="shared" si="18"/>
        <v>524.66339043666665</v>
      </c>
      <c r="AA47" s="36">
        <f t="shared" si="18"/>
        <v>250.93454140026668</v>
      </c>
      <c r="AB47" s="36">
        <f t="shared" si="18"/>
        <v>117.62915871000001</v>
      </c>
      <c r="AC47" s="36">
        <f t="shared" si="18"/>
        <v>71.697772928000006</v>
      </c>
      <c r="AD47" s="36">
        <f t="shared" si="18"/>
        <v>82.340411097</v>
      </c>
      <c r="AE47" s="36">
        <f t="shared" si="18"/>
        <v>3080.7636805000002</v>
      </c>
      <c r="AF47" s="36"/>
      <c r="AG47" s="36">
        <f t="shared" si="18"/>
        <v>2156.53457635</v>
      </c>
      <c r="AH47" s="36">
        <f t="shared" si="18"/>
        <v>1314.142322275</v>
      </c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x14ac:dyDescent="0.35">
      <c r="E48" s="27" t="s">
        <v>29</v>
      </c>
      <c r="F48" t="s">
        <v>43</v>
      </c>
      <c r="J48" s="37">
        <f>COUNTIFS($F$3:$F$22,"SW",J$3:J$22,"&gt;1")</f>
        <v>8</v>
      </c>
      <c r="K48" s="37">
        <f t="shared" ref="K48:AH48" si="19">COUNTIFS($F$3:$F$22,"SW",K$3:K$22,"&gt;1")</f>
        <v>5</v>
      </c>
      <c r="L48" s="37">
        <f t="shared" si="19"/>
        <v>8</v>
      </c>
      <c r="M48" s="37">
        <f t="shared" si="19"/>
        <v>8</v>
      </c>
      <c r="N48" s="37">
        <f t="shared" si="19"/>
        <v>5</v>
      </c>
      <c r="O48" s="37">
        <f t="shared" si="19"/>
        <v>8</v>
      </c>
      <c r="P48" s="37">
        <f t="shared" si="19"/>
        <v>7</v>
      </c>
      <c r="Q48" s="37">
        <f t="shared" si="19"/>
        <v>4</v>
      </c>
      <c r="R48" s="37">
        <f t="shared" si="19"/>
        <v>7</v>
      </c>
      <c r="S48" s="37">
        <f t="shared" si="19"/>
        <v>7</v>
      </c>
      <c r="T48" s="37">
        <f t="shared" si="19"/>
        <v>4</v>
      </c>
      <c r="U48" s="37">
        <f t="shared" si="19"/>
        <v>7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6</v>
      </c>
      <c r="Z48" s="37">
        <f t="shared" si="19"/>
        <v>3</v>
      </c>
      <c r="AA48" s="37">
        <f t="shared" si="19"/>
        <v>6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4</v>
      </c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752.11021926311116</v>
      </c>
      <c r="K49" s="36">
        <f t="shared" ref="K49:AH49" si="20">AVERAGEIF($G$3:$G$22,"SaaS",K$3:K$22)</f>
        <v>665.03740141229991</v>
      </c>
      <c r="L49" s="36">
        <f t="shared" si="20"/>
        <v>541.42958740497772</v>
      </c>
      <c r="M49" s="36">
        <f t="shared" si="20"/>
        <v>752.11021926311116</v>
      </c>
      <c r="N49" s="36">
        <f t="shared" si="20"/>
        <v>665.03740141229991</v>
      </c>
      <c r="O49" s="36">
        <f t="shared" si="20"/>
        <v>541.42958740497772</v>
      </c>
      <c r="P49" s="36">
        <f t="shared" si="20"/>
        <v>4155.2799961754554</v>
      </c>
      <c r="Q49" s="36">
        <f t="shared" si="20"/>
        <v>4060.5934816162144</v>
      </c>
      <c r="R49" s="36">
        <f t="shared" si="20"/>
        <v>2974.5612474681275</v>
      </c>
      <c r="S49" s="36">
        <f t="shared" si="20"/>
        <v>4155.2799961754554</v>
      </c>
      <c r="T49" s="36">
        <f t="shared" si="20"/>
        <v>4187.7363387590713</v>
      </c>
      <c r="U49" s="36">
        <f t="shared" si="20"/>
        <v>3846.337958992091</v>
      </c>
      <c r="V49" s="36">
        <f t="shared" si="20"/>
        <v>1699.4943641200002</v>
      </c>
      <c r="W49" s="36">
        <f t="shared" si="20"/>
        <v>1927.5205117559999</v>
      </c>
      <c r="X49" s="36">
        <f t="shared" si="20"/>
        <v>1425.8748079530001</v>
      </c>
      <c r="Y49" s="36">
        <f t="shared" si="20"/>
        <v>329.70088343550003</v>
      </c>
      <c r="Z49" s="36">
        <f t="shared" si="20"/>
        <v>383.41808652880002</v>
      </c>
      <c r="AA49" s="36">
        <f t="shared" si="20"/>
        <v>249.56704747895</v>
      </c>
      <c r="AB49" s="36">
        <f t="shared" si="20"/>
        <v>117.62915871000001</v>
      </c>
      <c r="AC49" s="36">
        <f t="shared" si="20"/>
        <v>71.697772928000006</v>
      </c>
      <c r="AD49" s="36">
        <f t="shared" si="20"/>
        <v>82.340411097</v>
      </c>
      <c r="AE49" s="36">
        <f t="shared" si="20"/>
        <v>4526.9212268333331</v>
      </c>
      <c r="AF49" s="36">
        <f t="shared" si="20"/>
        <v>3500</v>
      </c>
      <c r="AG49" s="36">
        <f t="shared" si="20"/>
        <v>4218.8448587833336</v>
      </c>
      <c r="AH49" s="36">
        <f t="shared" si="20"/>
        <v>1286.8633722500001</v>
      </c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35">
      <c r="E50" s="27" t="s">
        <v>30</v>
      </c>
      <c r="F50" t="s">
        <v>43</v>
      </c>
      <c r="J50" s="37">
        <f>COUNTIFS($G$3:$G$22,"SaaS",J$3:J$22,"&gt;1")</f>
        <v>9</v>
      </c>
      <c r="K50" s="37">
        <f t="shared" ref="K50:AH50" si="21">COUNTIFS($G$3:$G$22,"SaaS",K$3:K$22,"&gt;1")</f>
        <v>7</v>
      </c>
      <c r="L50" s="37">
        <f t="shared" si="21"/>
        <v>9</v>
      </c>
      <c r="M50" s="37">
        <f t="shared" si="21"/>
        <v>9</v>
      </c>
      <c r="N50" s="37">
        <f t="shared" si="21"/>
        <v>7</v>
      </c>
      <c r="O50" s="37">
        <f t="shared" si="21"/>
        <v>9</v>
      </c>
      <c r="P50" s="37">
        <f t="shared" si="21"/>
        <v>11</v>
      </c>
      <c r="Q50" s="37">
        <f t="shared" si="21"/>
        <v>7</v>
      </c>
      <c r="R50" s="37">
        <f t="shared" si="21"/>
        <v>11</v>
      </c>
      <c r="S50" s="37">
        <f t="shared" si="21"/>
        <v>11</v>
      </c>
      <c r="T50" s="37">
        <f t="shared" si="21"/>
        <v>7</v>
      </c>
      <c r="U50" s="37">
        <f t="shared" si="21"/>
        <v>11</v>
      </c>
      <c r="V50" s="37">
        <f t="shared" si="21"/>
        <v>5</v>
      </c>
      <c r="W50" s="37">
        <f t="shared" si="21"/>
        <v>2</v>
      </c>
      <c r="X50" s="37">
        <f t="shared" si="21"/>
        <v>4</v>
      </c>
      <c r="Y50" s="37">
        <f t="shared" si="21"/>
        <v>8</v>
      </c>
      <c r="Z50" s="37">
        <f t="shared" si="21"/>
        <v>5</v>
      </c>
      <c r="AA50" s="37">
        <f t="shared" si="21"/>
        <v>8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6</v>
      </c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864.4610944399999</v>
      </c>
      <c r="K54" s="36">
        <f t="shared" ref="K54:AH54" si="23">AVERAGEIF($D$3:$D$22,"S",K$3:K$22)</f>
        <v>683.33333333333337</v>
      </c>
      <c r="L54" s="36">
        <f t="shared" si="23"/>
        <v>754.46109444000001</v>
      </c>
      <c r="M54" s="36">
        <f t="shared" si="23"/>
        <v>864.4610944399999</v>
      </c>
      <c r="N54" s="36">
        <f t="shared" si="23"/>
        <v>683.33333333333337</v>
      </c>
      <c r="O54" s="36">
        <f t="shared" si="23"/>
        <v>754.46109444000001</v>
      </c>
      <c r="P54" s="36">
        <f t="shared" si="23"/>
        <v>3670.9015562750005</v>
      </c>
      <c r="Q54" s="36">
        <f t="shared" si="23"/>
        <v>3296.6666666666665</v>
      </c>
      <c r="R54" s="36">
        <f t="shared" si="23"/>
        <v>2994.40874502</v>
      </c>
      <c r="S54" s="36">
        <f t="shared" si="23"/>
        <v>3670.9015562750005</v>
      </c>
      <c r="T54" s="36">
        <f t="shared" si="23"/>
        <v>3593.3333333333335</v>
      </c>
      <c r="U54" s="36">
        <f t="shared" si="23"/>
        <v>3670.9015562750005</v>
      </c>
      <c r="V54" s="36">
        <f t="shared" si="23"/>
        <v>1705.7055267600001</v>
      </c>
      <c r="W54" s="36">
        <f t="shared" si="23"/>
        <v>2560</v>
      </c>
      <c r="X54" s="36">
        <f t="shared" si="23"/>
        <v>1620.564421408</v>
      </c>
      <c r="Y54" s="36">
        <f t="shared" si="23"/>
        <v>232.42869587333334</v>
      </c>
      <c r="Z54" s="36">
        <f t="shared" si="23"/>
        <v>100</v>
      </c>
      <c r="AA54" s="36">
        <f t="shared" si="23"/>
        <v>165.94295669866668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1434.7777474666666</v>
      </c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H55" si="24">COUNTIFS($D$3:$D$22,"S",K$3:K$22,"&gt;1")</f>
        <v>3</v>
      </c>
      <c r="L55" s="37">
        <f t="shared" si="24"/>
        <v>5</v>
      </c>
      <c r="M55" s="37">
        <f t="shared" si="24"/>
        <v>5</v>
      </c>
      <c r="N55" s="37">
        <f t="shared" si="24"/>
        <v>3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6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3</v>
      </c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723.69939549200012</v>
      </c>
      <c r="K56" s="36">
        <f t="shared" ref="K56:AH56" si="25">AVERAGEIF($D$3:$D$22,"m",K$3:K$22)</f>
        <v>618.3932915040001</v>
      </c>
      <c r="L56" s="36">
        <f t="shared" si="25"/>
        <v>445.98255316620009</v>
      </c>
      <c r="M56" s="36">
        <f t="shared" si="25"/>
        <v>723.69939549200012</v>
      </c>
      <c r="N56" s="36">
        <f t="shared" si="25"/>
        <v>618.3932915040001</v>
      </c>
      <c r="O56" s="36">
        <f t="shared" si="25"/>
        <v>445.98255316620009</v>
      </c>
      <c r="P56" s="36">
        <f t="shared" si="25"/>
        <v>4548.3274701200007</v>
      </c>
      <c r="Q56" s="36">
        <f t="shared" si="25"/>
        <v>4442.2745143306674</v>
      </c>
      <c r="R56" s="36">
        <f t="shared" si="25"/>
        <v>2727.7921835423504</v>
      </c>
      <c r="S56" s="36">
        <f t="shared" si="25"/>
        <v>4548.3274701200007</v>
      </c>
      <c r="T56" s="36">
        <f t="shared" si="25"/>
        <v>4442.2745143306674</v>
      </c>
      <c r="U56" s="36">
        <f t="shared" si="25"/>
        <v>3698.7368678657504</v>
      </c>
      <c r="V56" s="36">
        <f t="shared" si="25"/>
        <v>1758.8359921400001</v>
      </c>
      <c r="W56" s="36"/>
      <c r="X56" s="36">
        <f t="shared" si="25"/>
        <v>1364.4982410360001</v>
      </c>
      <c r="Y56" s="36">
        <f t="shared" si="25"/>
        <v>191.00734819100001</v>
      </c>
      <c r="Z56" s="36">
        <f t="shared" si="25"/>
        <v>213.59961518133332</v>
      </c>
      <c r="AA56" s="36">
        <f t="shared" si="25"/>
        <v>168.82584969140004</v>
      </c>
      <c r="AB56" s="36"/>
      <c r="AC56" s="36"/>
      <c r="AD56" s="36"/>
      <c r="AE56" s="36">
        <f t="shared" si="25"/>
        <v>3080.7636805000002</v>
      </c>
      <c r="AF56" s="36"/>
      <c r="AG56" s="36">
        <f t="shared" si="25"/>
        <v>2156.53457635</v>
      </c>
      <c r="AH56" s="36">
        <f t="shared" si="25"/>
        <v>1092.2707594500002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4</v>
      </c>
      <c r="K57" s="37">
        <f t="shared" ref="K57:AH57" si="26">COUNTIFS($D$3:$D$22,"m",K$3:K$22,"&gt;1")</f>
        <v>3</v>
      </c>
      <c r="L57" s="37">
        <f t="shared" si="26"/>
        <v>4</v>
      </c>
      <c r="M57" s="37">
        <f t="shared" si="26"/>
        <v>4</v>
      </c>
      <c r="N57" s="37">
        <f t="shared" si="26"/>
        <v>3</v>
      </c>
      <c r="O57" s="37">
        <f t="shared" si="26"/>
        <v>4</v>
      </c>
      <c r="P57" s="37">
        <f t="shared" si="26"/>
        <v>4</v>
      </c>
      <c r="Q57" s="37">
        <f t="shared" si="26"/>
        <v>3</v>
      </c>
      <c r="R57" s="37">
        <f t="shared" si="26"/>
        <v>4</v>
      </c>
      <c r="S57" s="37">
        <f t="shared" si="26"/>
        <v>4</v>
      </c>
      <c r="T57" s="37">
        <f t="shared" si="26"/>
        <v>3</v>
      </c>
      <c r="U57" s="37">
        <f t="shared" si="26"/>
        <v>4</v>
      </c>
      <c r="V57" s="37">
        <f t="shared" si="26"/>
        <v>2</v>
      </c>
      <c r="W57" s="37">
        <f t="shared" si="26"/>
        <v>0</v>
      </c>
      <c r="X57" s="37">
        <f t="shared" si="26"/>
        <v>1</v>
      </c>
      <c r="Y57" s="37">
        <f t="shared" si="26"/>
        <v>4</v>
      </c>
      <c r="Z57" s="37">
        <f t="shared" si="26"/>
        <v>3</v>
      </c>
      <c r="AA57" s="37">
        <f t="shared" si="26"/>
        <v>4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2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784.19439140000009</v>
      </c>
      <c r="K58" s="36">
        <f t="shared" ref="K58:AH58" si="27">AVERAGEIF($D$3:$D$22,"l",K$3:K$22)</f>
        <v>750.0819353741</v>
      </c>
      <c r="L58" s="36">
        <f t="shared" si="27"/>
        <v>548.93607397999995</v>
      </c>
      <c r="M58" s="36">
        <f t="shared" si="27"/>
        <v>784.19439140000009</v>
      </c>
      <c r="N58" s="36">
        <f t="shared" si="27"/>
        <v>750.0819353741</v>
      </c>
      <c r="O58" s="36">
        <f t="shared" si="27"/>
        <v>548.93607397999995</v>
      </c>
      <c r="P58" s="36">
        <f t="shared" si="27"/>
        <v>5489.3607398000004</v>
      </c>
      <c r="Q58" s="36">
        <f t="shared" si="27"/>
        <v>5207.3308283215001</v>
      </c>
      <c r="R58" s="36">
        <f t="shared" si="27"/>
        <v>3842.5525178600005</v>
      </c>
      <c r="S58" s="36">
        <f t="shared" si="27"/>
        <v>5489.3607398000004</v>
      </c>
      <c r="T58" s="36">
        <f t="shared" si="27"/>
        <v>5207.3308283215001</v>
      </c>
      <c r="U58" s="36">
        <f t="shared" si="27"/>
        <v>5489.3607398000004</v>
      </c>
      <c r="V58" s="36">
        <f t="shared" si="27"/>
        <v>1568.3887828000002</v>
      </c>
      <c r="W58" s="36">
        <f t="shared" si="27"/>
        <v>1295.041023512</v>
      </c>
      <c r="X58" s="36">
        <f t="shared" si="27"/>
        <v>1097.8721479599999</v>
      </c>
      <c r="Y58" s="36">
        <f t="shared" si="27"/>
        <v>653.14579355000001</v>
      </c>
      <c r="Z58" s="36">
        <f t="shared" si="27"/>
        <v>1176.2915871</v>
      </c>
      <c r="AA58" s="36">
        <f t="shared" si="27"/>
        <v>476.70205548500002</v>
      </c>
      <c r="AB58" s="36">
        <f t="shared" si="27"/>
        <v>117.62915871000001</v>
      </c>
      <c r="AC58" s="36">
        <f t="shared" si="27"/>
        <v>71.697772928000006</v>
      </c>
      <c r="AD58" s="36">
        <f t="shared" si="27"/>
        <v>82.340411097</v>
      </c>
      <c r="AE58" s="36"/>
      <c r="AF58" s="36"/>
      <c r="AG58" s="36"/>
      <c r="AH58" s="36">
        <f t="shared" si="27"/>
        <v>1232.3054722000002</v>
      </c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1</v>
      </c>
      <c r="AI59" s="37"/>
      <c r="AJ59" s="37"/>
      <c r="AK59" s="37"/>
      <c r="AL59" s="37"/>
      <c r="AM59" s="37"/>
      <c r="AN59" s="37"/>
      <c r="AO59" s="37"/>
      <c r="AP59" s="37"/>
      <c r="AQ59" s="37"/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130</v>
      </c>
      <c r="Z3" s="106"/>
      <c r="AA3" s="108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62</v>
      </c>
      <c r="B6" s="29">
        <v>1.2149174124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1154.1715417799999</v>
      </c>
      <c r="K6" s="116"/>
      <c r="L6" s="125">
        <v>1154.1715417799999</v>
      </c>
      <c r="M6" s="117">
        <v>1154.1715417799999</v>
      </c>
      <c r="N6" s="117"/>
      <c r="O6" s="118">
        <v>1154.1715417799999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63</v>
      </c>
      <c r="B7" s="29">
        <v>1.1202777020000001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>
        <v>806.59994544000006</v>
      </c>
      <c r="K7" s="113">
        <v>806.59994544000006</v>
      </c>
      <c r="L7" s="111">
        <v>451.69596944640011</v>
      </c>
      <c r="M7" s="114">
        <v>806.59994544000006</v>
      </c>
      <c r="N7" s="114">
        <v>806.59994544000006</v>
      </c>
      <c r="O7" s="111">
        <v>451.69596944640011</v>
      </c>
      <c r="P7" s="113">
        <v>4839.5996726400008</v>
      </c>
      <c r="Q7" s="113">
        <v>4839.5996726400008</v>
      </c>
      <c r="R7" s="111">
        <v>2710.1758166784007</v>
      </c>
      <c r="S7" s="114">
        <v>4839.5996726400008</v>
      </c>
      <c r="T7" s="114">
        <v>4839.5996726400008</v>
      </c>
      <c r="U7" s="111">
        <v>4839.5996726400008</v>
      </c>
      <c r="V7" s="113"/>
      <c r="W7" s="113"/>
      <c r="X7" s="111"/>
      <c r="Y7" s="113">
        <v>201.64998636000001</v>
      </c>
      <c r="Z7" s="113">
        <v>201.64998636000001</v>
      </c>
      <c r="AA7" s="111">
        <v>112.92399236160003</v>
      </c>
      <c r="AB7" s="113"/>
      <c r="AC7" s="113"/>
      <c r="AD7" s="111"/>
      <c r="AE7" s="113"/>
      <c r="AF7" s="113"/>
      <c r="AG7" s="111"/>
      <c r="AH7" s="111">
        <v>896.22216160000005</v>
      </c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63</v>
      </c>
      <c r="B9" s="29">
        <v>1.1202777020000001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123.23054722000001</v>
      </c>
      <c r="Z9" s="113"/>
      <c r="AA9" s="111">
        <v>123.23054722000001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>
        <v>600</v>
      </c>
      <c r="L10" s="108">
        <v>700</v>
      </c>
      <c r="M10" s="107">
        <v>700</v>
      </c>
      <c r="N10" s="107">
        <v>600</v>
      </c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1.2407999999999999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>
        <v>1000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63</v>
      </c>
      <c r="B14" s="29">
        <v>1.1202777020000001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728.18050630000005</v>
      </c>
      <c r="K14" s="106">
        <v>692.33161983600007</v>
      </c>
      <c r="L14" s="108">
        <v>509.72635441</v>
      </c>
      <c r="M14" s="107">
        <v>728.18050630000005</v>
      </c>
      <c r="N14" s="107">
        <v>692.33161983600007</v>
      </c>
      <c r="O14" s="108">
        <v>509.72635441</v>
      </c>
      <c r="P14" s="106">
        <v>5097.2635441000002</v>
      </c>
      <c r="Q14" s="127">
        <v>3334.36094390174</v>
      </c>
      <c r="R14" s="108">
        <v>3568.0844808700003</v>
      </c>
      <c r="S14" s="107">
        <v>5097.2635441000002</v>
      </c>
      <c r="T14" s="107">
        <v>3334.36094390174</v>
      </c>
      <c r="U14" s="108">
        <v>5097.2635441000002</v>
      </c>
      <c r="V14" s="106">
        <v>1456.3610126000001</v>
      </c>
      <c r="W14" s="109">
        <v>976.38923395512006</v>
      </c>
      <c r="X14" s="108">
        <v>1019.45270882</v>
      </c>
      <c r="Y14" s="106">
        <v>1092.27075945</v>
      </c>
      <c r="Z14" s="106">
        <v>1092.27075945</v>
      </c>
      <c r="AA14" s="108">
        <v>764.58953161500006</v>
      </c>
      <c r="AB14" s="106">
        <v>109.22707594500001</v>
      </c>
      <c r="AC14" s="106">
        <v>85.779663642139994</v>
      </c>
      <c r="AD14" s="108">
        <v>76.458953161500006</v>
      </c>
      <c r="AE14" s="113"/>
      <c r="AF14" s="113"/>
      <c r="AG14" s="111"/>
      <c r="AH14" s="111"/>
      <c r="AI14" s="109"/>
      <c r="AJ14" s="109"/>
      <c r="AK14" s="112"/>
      <c r="AL14" s="106">
        <v>3640.9025315000004</v>
      </c>
      <c r="AM14" s="106">
        <v>3094.7671517750005</v>
      </c>
      <c r="AN14" s="108">
        <v>2548.6317720500001</v>
      </c>
      <c r="AO14" s="106">
        <v>7281.8050630000007</v>
      </c>
      <c r="AP14" s="106">
        <v>6043.8982022900009</v>
      </c>
      <c r="AQ14" s="108">
        <v>5097.2635441000002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v>250</v>
      </c>
      <c r="M18" s="107">
        <v>800</v>
      </c>
      <c r="N18" s="107"/>
      <c r="O18" s="108">
        <v>250</v>
      </c>
      <c r="P18" s="106">
        <v>4250</v>
      </c>
      <c r="Q18" s="106"/>
      <c r="R18" s="108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/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1160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13"/>
      <c r="Q20" s="113"/>
      <c r="R20" s="111"/>
      <c r="S20" s="114"/>
      <c r="T20" s="114"/>
      <c r="U20" s="111"/>
      <c r="V20" s="113"/>
      <c r="W20" s="113"/>
      <c r="X20" s="111"/>
      <c r="Y20" s="113"/>
      <c r="Z20" s="113"/>
      <c r="AA20" s="111"/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63</v>
      </c>
      <c r="B21" s="29">
        <v>1.1202777020000001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5685.4093376500005</v>
      </c>
      <c r="Q21" s="106"/>
      <c r="R21" s="108">
        <v>4548.3274701200007</v>
      </c>
      <c r="S21" s="107">
        <v>5685.4093376500005</v>
      </c>
      <c r="T21" s="107"/>
      <c r="U21" s="108">
        <v>5685.4093376500005</v>
      </c>
      <c r="V21" s="106">
        <v>851.41105352000011</v>
      </c>
      <c r="W21" s="109"/>
      <c r="X21" s="108">
        <v>681.12884281600009</v>
      </c>
      <c r="Y21" s="106">
        <v>341.68469911000005</v>
      </c>
      <c r="Z21" s="106"/>
      <c r="AA21" s="108">
        <v>273.34775928800002</v>
      </c>
      <c r="AB21" s="106"/>
      <c r="AC21" s="106"/>
      <c r="AD21" s="108"/>
      <c r="AE21" s="106"/>
      <c r="AF21" s="106"/>
      <c r="AG21" s="108"/>
      <c r="AH21" s="108">
        <v>1344.3332424</v>
      </c>
      <c r="AI21" s="109">
        <v>110.90749249800001</v>
      </c>
      <c r="AJ21" s="109"/>
      <c r="AK21" s="112"/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728.18050630000005</v>
      </c>
      <c r="K22" s="106"/>
      <c r="L22" s="108">
        <v>509.72635441</v>
      </c>
      <c r="M22" s="107">
        <v>728.18050630000005</v>
      </c>
      <c r="N22" s="107"/>
      <c r="O22" s="115">
        <v>509.72635441</v>
      </c>
      <c r="P22" s="106">
        <v>3640.9025315000004</v>
      </c>
      <c r="Q22" s="106"/>
      <c r="R22" s="108">
        <v>2548.6317720500001</v>
      </c>
      <c r="S22" s="107">
        <v>3640.9025315000004</v>
      </c>
      <c r="T22" s="107"/>
      <c r="U22" s="108">
        <v>2548.6317720500001</v>
      </c>
      <c r="V22" s="106">
        <v>1568.3887828000002</v>
      </c>
      <c r="W22" s="109"/>
      <c r="X22" s="108"/>
      <c r="Y22" s="106"/>
      <c r="Z22" s="106"/>
      <c r="AA22" s="108"/>
      <c r="AB22" s="106"/>
      <c r="AC22" s="106"/>
      <c r="AD22" s="115"/>
      <c r="AE22" s="106">
        <v>3080.7636805000002</v>
      </c>
      <c r="AF22" s="106"/>
      <c r="AG22" s="108">
        <v>2156.53457635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789.68138886888892</v>
      </c>
      <c r="K25" s="32">
        <f t="shared" ref="K25:AQ25" si="0">AVERAGE(K3:K22)</f>
        <v>709.78631305519991</v>
      </c>
      <c r="L25" s="32">
        <f t="shared" si="0"/>
        <v>640.591135560711</v>
      </c>
      <c r="M25" s="32">
        <f t="shared" si="0"/>
        <v>789.68138886888892</v>
      </c>
      <c r="N25" s="32">
        <f t="shared" si="0"/>
        <v>709.78631305519991</v>
      </c>
      <c r="O25" s="32">
        <f t="shared" si="0"/>
        <v>640.591135560711</v>
      </c>
      <c r="P25" s="32">
        <f t="shared" si="0"/>
        <v>3955.9083428766671</v>
      </c>
      <c r="Q25" s="32">
        <f t="shared" si="0"/>
        <v>3612.7921233083484</v>
      </c>
      <c r="R25" s="32">
        <f t="shared" si="0"/>
        <v>2977.0382821909338</v>
      </c>
      <c r="S25" s="32">
        <f t="shared" si="0"/>
        <v>3955.9083428766671</v>
      </c>
      <c r="T25" s="32">
        <f t="shared" si="0"/>
        <v>3790.7921233083484</v>
      </c>
      <c r="U25" s="32">
        <f t="shared" si="0"/>
        <v>3834.5449251600003</v>
      </c>
      <c r="V25" s="32">
        <f t="shared" si="0"/>
        <v>1609.0402122300002</v>
      </c>
      <c r="W25" s="32">
        <f t="shared" si="0"/>
        <v>1768.1946169775601</v>
      </c>
      <c r="X25" s="32">
        <f t="shared" si="0"/>
        <v>1420.1938505453334</v>
      </c>
      <c r="Y25" s="32">
        <f t="shared" si="0"/>
        <v>331.47266535666671</v>
      </c>
      <c r="Z25" s="32">
        <f t="shared" si="0"/>
        <v>464.6402486033333</v>
      </c>
      <c r="AA25" s="32">
        <f t="shared" si="0"/>
        <v>232.01311864065715</v>
      </c>
      <c r="AB25" s="32">
        <f t="shared" si="0"/>
        <v>109.22707594500001</v>
      </c>
      <c r="AC25" s="32">
        <f t="shared" si="0"/>
        <v>85.779663642139994</v>
      </c>
      <c r="AD25" s="32">
        <f t="shared" si="0"/>
        <v>76.458953161500006</v>
      </c>
      <c r="AE25" s="32">
        <f t="shared" si="0"/>
        <v>4526.9212268333331</v>
      </c>
      <c r="AF25" s="32">
        <f t="shared" si="0"/>
        <v>5250</v>
      </c>
      <c r="AG25" s="32">
        <f t="shared" si="0"/>
        <v>4218.8448587833336</v>
      </c>
      <c r="AH25" s="32">
        <f t="shared" si="0"/>
        <v>1240.1110808000001</v>
      </c>
      <c r="AI25" s="32">
        <f t="shared" si="0"/>
        <v>955.45374624900001</v>
      </c>
      <c r="AJ25" s="32">
        <f t="shared" si="0"/>
        <v>1800</v>
      </c>
      <c r="AK25" s="32">
        <f t="shared" si="0"/>
        <v>1800</v>
      </c>
      <c r="AL25" s="32">
        <f t="shared" si="0"/>
        <v>2820.4512657499999</v>
      </c>
      <c r="AM25" s="32">
        <f t="shared" si="0"/>
        <v>2547.3835758875002</v>
      </c>
      <c r="AN25" s="32">
        <f t="shared" si="0"/>
        <v>2274.3158860250001</v>
      </c>
      <c r="AO25" s="32">
        <f t="shared" si="0"/>
        <v>5640.9025314999999</v>
      </c>
      <c r="AP25" s="32">
        <f t="shared" si="0"/>
        <v>5021.9491011450009</v>
      </c>
      <c r="AQ25" s="32">
        <f t="shared" si="0"/>
        <v>4548.6317720500001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1">COUNT(K3:K22)</f>
        <v>5</v>
      </c>
      <c r="L26" s="33">
        <f t="shared" si="1"/>
        <v>9</v>
      </c>
      <c r="M26" s="33">
        <f t="shared" si="1"/>
        <v>9</v>
      </c>
      <c r="N26" s="33">
        <f t="shared" si="1"/>
        <v>5</v>
      </c>
      <c r="O26" s="33">
        <f t="shared" si="1"/>
        <v>9</v>
      </c>
      <c r="P26" s="33">
        <f t="shared" si="1"/>
        <v>9</v>
      </c>
      <c r="Q26" s="33">
        <f t="shared" si="1"/>
        <v>5</v>
      </c>
      <c r="R26" s="33">
        <f t="shared" si="1"/>
        <v>9</v>
      </c>
      <c r="S26" s="33">
        <f t="shared" si="1"/>
        <v>9</v>
      </c>
      <c r="T26" s="33">
        <f t="shared" si="1"/>
        <v>5</v>
      </c>
      <c r="U26" s="33">
        <f t="shared" si="1"/>
        <v>9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6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5</v>
      </c>
      <c r="AI26" s="33">
        <f t="shared" si="1"/>
        <v>2</v>
      </c>
      <c r="AJ26" s="33">
        <f t="shared" si="1"/>
        <v>1</v>
      </c>
      <c r="AK26" s="33">
        <f t="shared" si="1"/>
        <v>1</v>
      </c>
      <c r="AL26" s="33">
        <f t="shared" si="1"/>
        <v>2</v>
      </c>
      <c r="AM26" s="33">
        <f t="shared" si="1"/>
        <v>2</v>
      </c>
      <c r="AN26" s="33">
        <f t="shared" si="1"/>
        <v>2</v>
      </c>
      <c r="AO26" s="33">
        <f t="shared" si="1"/>
        <v>2</v>
      </c>
      <c r="AP26" s="33">
        <f t="shared" si="1"/>
        <v>2</v>
      </c>
      <c r="AQ26" s="33">
        <f t="shared" si="1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1154.1715417799999</v>
      </c>
      <c r="K27" s="32">
        <f t="shared" ref="K27:AQ27" si="2">MAX(K3:K22)</f>
        <v>890</v>
      </c>
      <c r="L27" s="32">
        <f t="shared" si="2"/>
        <v>1154.1715417799999</v>
      </c>
      <c r="M27" s="32">
        <f t="shared" si="2"/>
        <v>1154.1715417799999</v>
      </c>
      <c r="N27" s="32">
        <f t="shared" si="2"/>
        <v>890</v>
      </c>
      <c r="O27" s="32">
        <f t="shared" si="2"/>
        <v>1154.1715417799999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1092.27075945</v>
      </c>
      <c r="Z27" s="32">
        <f t="shared" si="2"/>
        <v>1092.27075945</v>
      </c>
      <c r="AA27" s="32">
        <f t="shared" si="2"/>
        <v>764.58953161500006</v>
      </c>
      <c r="AB27" s="32">
        <f t="shared" si="2"/>
        <v>109.22707594500001</v>
      </c>
      <c r="AC27" s="32">
        <f t="shared" si="2"/>
        <v>85.779663642139994</v>
      </c>
      <c r="AD27" s="32">
        <f t="shared" si="2"/>
        <v>76.458953161500006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3640.9025315000004</v>
      </c>
      <c r="AM27" s="32">
        <f t="shared" si="2"/>
        <v>3094.7671517750005</v>
      </c>
      <c r="AN27" s="32">
        <f t="shared" si="2"/>
        <v>2548.6317720500001</v>
      </c>
      <c r="AO27" s="32">
        <f t="shared" si="2"/>
        <v>7281.8050630000007</v>
      </c>
      <c r="AP27" s="32">
        <f t="shared" si="2"/>
        <v>6043.8982022900009</v>
      </c>
      <c r="AQ27" s="32">
        <f t="shared" si="2"/>
        <v>5097.2635441000002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600</v>
      </c>
      <c r="K28" s="32">
        <f t="shared" ref="K28:AQ28" si="3">MIN(K3:K22)</f>
        <v>560</v>
      </c>
      <c r="L28" s="32">
        <f t="shared" si="3"/>
        <v>250</v>
      </c>
      <c r="M28" s="32">
        <f t="shared" si="3"/>
        <v>600</v>
      </c>
      <c r="N28" s="32">
        <f t="shared" si="3"/>
        <v>560</v>
      </c>
      <c r="O28" s="32">
        <f t="shared" si="3"/>
        <v>250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851.41105352000011</v>
      </c>
      <c r="W28" s="32">
        <f t="shared" si="3"/>
        <v>976.38923395512006</v>
      </c>
      <c r="X28" s="32">
        <f t="shared" si="3"/>
        <v>681.12884281600009</v>
      </c>
      <c r="Y28" s="32">
        <f t="shared" si="3"/>
        <v>100</v>
      </c>
      <c r="Z28" s="32">
        <f t="shared" si="3"/>
        <v>100</v>
      </c>
      <c r="AA28" s="32">
        <f t="shared" si="3"/>
        <v>100</v>
      </c>
      <c r="AB28" s="32">
        <f t="shared" si="3"/>
        <v>109.22707594500001</v>
      </c>
      <c r="AC28" s="32">
        <f t="shared" si="3"/>
        <v>85.779663642139994</v>
      </c>
      <c r="AD28" s="32">
        <f t="shared" si="3"/>
        <v>76.458953161500006</v>
      </c>
      <c r="AE28" s="32">
        <f t="shared" si="3"/>
        <v>2000</v>
      </c>
      <c r="AF28" s="32">
        <f t="shared" si="3"/>
        <v>2000</v>
      </c>
      <c r="AG28" s="32">
        <f t="shared" si="3"/>
        <v>2000</v>
      </c>
      <c r="AH28" s="32">
        <f t="shared" si="3"/>
        <v>896.22216160000005</v>
      </c>
      <c r="AI28" s="32">
        <f t="shared" si="3"/>
        <v>110.90749249800001</v>
      </c>
      <c r="AJ28" s="32">
        <f t="shared" si="3"/>
        <v>1800</v>
      </c>
      <c r="AK28" s="32">
        <f t="shared" si="3"/>
        <v>1800</v>
      </c>
      <c r="AL28" s="32">
        <f t="shared" si="3"/>
        <v>2000</v>
      </c>
      <c r="AM28" s="32">
        <f t="shared" si="3"/>
        <v>2000</v>
      </c>
      <c r="AN28" s="32">
        <f t="shared" si="3"/>
        <v>2000</v>
      </c>
      <c r="AO28" s="32">
        <f t="shared" si="3"/>
        <v>4000</v>
      </c>
      <c r="AP28" s="32">
        <f t="shared" si="3"/>
        <v>4000</v>
      </c>
      <c r="AQ28" s="32">
        <f t="shared" si="3"/>
        <v>4000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1154.1715417799999</v>
      </c>
      <c r="K31" s="36"/>
      <c r="L31" s="36">
        <f t="shared" ref="L31:AQ31" si="4">AVERAGEIF($I$3:$I$22,"S",L$3:L$22)</f>
        <v>1154.1715417799999</v>
      </c>
      <c r="M31" s="36">
        <f t="shared" si="4"/>
        <v>1154.1715417799999</v>
      </c>
      <c r="N31" s="36"/>
      <c r="O31" s="36">
        <f t="shared" si="4"/>
        <v>1154.1715417799999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123.23054722000001</v>
      </c>
      <c r="Z31" s="36"/>
      <c r="AA31" s="36">
        <f t="shared" si="4"/>
        <v>123.23054722000001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774.14998635999996</v>
      </c>
      <c r="K33" s="36">
        <f t="shared" ref="K33:AI33" si="6">AVERAGEIF($I$3:$I$22,"m",K$3:K$22)</f>
        <v>714.14998635999996</v>
      </c>
      <c r="L33" s="36">
        <f t="shared" si="6"/>
        <v>685.42399236160009</v>
      </c>
      <c r="M33" s="36">
        <f t="shared" si="6"/>
        <v>774.14998635999996</v>
      </c>
      <c r="N33" s="36">
        <f t="shared" si="6"/>
        <v>714.14998635999996</v>
      </c>
      <c r="O33" s="36">
        <f t="shared" si="6"/>
        <v>685.42399236160009</v>
      </c>
      <c r="P33" s="36">
        <f t="shared" si="6"/>
        <v>3823.0018020580001</v>
      </c>
      <c r="Q33" s="36">
        <f t="shared" si="6"/>
        <v>3743.1998908800001</v>
      </c>
      <c r="R33" s="36">
        <f t="shared" si="6"/>
        <v>3169.70065735968</v>
      </c>
      <c r="S33" s="36">
        <f t="shared" si="6"/>
        <v>3823.0018020580001</v>
      </c>
      <c r="T33" s="36">
        <f t="shared" si="6"/>
        <v>4039.8665575466671</v>
      </c>
      <c r="U33" s="36">
        <f t="shared" si="6"/>
        <v>3823.0018020580001</v>
      </c>
      <c r="V33" s="36">
        <f t="shared" si="6"/>
        <v>1705.7055267600001</v>
      </c>
      <c r="W33" s="36">
        <f t="shared" si="6"/>
        <v>2560</v>
      </c>
      <c r="X33" s="36">
        <f t="shared" si="6"/>
        <v>1620.564421408</v>
      </c>
      <c r="Y33" s="36">
        <f t="shared" si="6"/>
        <v>214.44489515666669</v>
      </c>
      <c r="Z33" s="36">
        <f t="shared" si="6"/>
        <v>150.82499318000001</v>
      </c>
      <c r="AA33" s="36">
        <f t="shared" si="6"/>
        <v>162.09058388320003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1260.1388510000002</v>
      </c>
      <c r="AI33" s="36">
        <f t="shared" si="6"/>
        <v>110.90749249800001</v>
      </c>
      <c r="AJ33" s="36"/>
      <c r="AK33" s="36"/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Q34" si="7">COUNTIFS($I$3:$I$22,"m",K$3:K$22,"&gt;1")</f>
        <v>4</v>
      </c>
      <c r="L34" s="37">
        <f t="shared" si="7"/>
        <v>4</v>
      </c>
      <c r="M34" s="37">
        <f t="shared" si="7"/>
        <v>4</v>
      </c>
      <c r="N34" s="37">
        <f t="shared" si="7"/>
        <v>4</v>
      </c>
      <c r="O34" s="37">
        <f t="shared" si="7"/>
        <v>4</v>
      </c>
      <c r="P34" s="37">
        <f t="shared" si="7"/>
        <v>5</v>
      </c>
      <c r="Q34" s="37">
        <f t="shared" si="7"/>
        <v>3</v>
      </c>
      <c r="R34" s="37">
        <f t="shared" si="7"/>
        <v>5</v>
      </c>
      <c r="S34" s="37">
        <f t="shared" si="7"/>
        <v>5</v>
      </c>
      <c r="T34" s="37">
        <f t="shared" si="7"/>
        <v>3</v>
      </c>
      <c r="U34" s="37">
        <f t="shared" si="7"/>
        <v>5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4</v>
      </c>
      <c r="AI34" s="37">
        <f t="shared" si="7"/>
        <v>1</v>
      </c>
      <c r="AJ34" s="37">
        <f t="shared" si="7"/>
        <v>0</v>
      </c>
      <c r="AK34" s="37">
        <f t="shared" si="7"/>
        <v>0</v>
      </c>
      <c r="AL34" s="37">
        <f t="shared" si="7"/>
        <v>0</v>
      </c>
      <c r="AM34" s="37">
        <f t="shared" si="7"/>
        <v>0</v>
      </c>
      <c r="AN34" s="37">
        <f t="shared" si="7"/>
        <v>0</v>
      </c>
      <c r="AO34" s="37">
        <f t="shared" si="7"/>
        <v>0</v>
      </c>
      <c r="AP34" s="37">
        <f t="shared" si="7"/>
        <v>0</v>
      </c>
      <c r="AQ34" s="37">
        <f t="shared" si="7"/>
        <v>0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752.12033753333344</v>
      </c>
      <c r="K35" s="36">
        <f t="shared" ref="K35:AQ35" si="8">AVERAGEIF($I$3:$I$22,"l",K$3:K$22)</f>
        <v>692.33161983600007</v>
      </c>
      <c r="L35" s="36">
        <f t="shared" si="8"/>
        <v>423.15090293999998</v>
      </c>
      <c r="M35" s="36">
        <f t="shared" si="8"/>
        <v>752.12033753333344</v>
      </c>
      <c r="N35" s="36">
        <f t="shared" si="8"/>
        <v>692.33161983600007</v>
      </c>
      <c r="O35" s="36">
        <f t="shared" si="8"/>
        <v>423.15090293999998</v>
      </c>
      <c r="P35" s="36">
        <f t="shared" si="8"/>
        <v>4329.3886918666667</v>
      </c>
      <c r="Q35" s="36">
        <f t="shared" si="8"/>
        <v>3334.36094390174</v>
      </c>
      <c r="R35" s="36">
        <f t="shared" si="8"/>
        <v>2481.6137509733335</v>
      </c>
      <c r="S35" s="36">
        <f t="shared" si="8"/>
        <v>4329.3886918666667</v>
      </c>
      <c r="T35" s="36">
        <f t="shared" si="8"/>
        <v>3334.36094390174</v>
      </c>
      <c r="U35" s="36">
        <f t="shared" si="8"/>
        <v>3965.2984387166666</v>
      </c>
      <c r="V35" s="36">
        <f t="shared" si="8"/>
        <v>1512.3748977</v>
      </c>
      <c r="W35" s="36">
        <f t="shared" si="8"/>
        <v>976.38923395512006</v>
      </c>
      <c r="X35" s="36">
        <f t="shared" si="8"/>
        <v>1019.45270882</v>
      </c>
      <c r="Y35" s="36">
        <f t="shared" si="8"/>
        <v>611.13537972500001</v>
      </c>
      <c r="Z35" s="36">
        <f t="shared" si="8"/>
        <v>1092.27075945</v>
      </c>
      <c r="AA35" s="36">
        <f t="shared" si="8"/>
        <v>338.19651053833337</v>
      </c>
      <c r="AB35" s="36">
        <f t="shared" si="8"/>
        <v>109.22707594500001</v>
      </c>
      <c r="AC35" s="36">
        <f t="shared" si="8"/>
        <v>85.779663642139994</v>
      </c>
      <c r="AD35" s="36">
        <f t="shared" si="8"/>
        <v>76.458953161500006</v>
      </c>
      <c r="AE35" s="36">
        <f t="shared" si="8"/>
        <v>3080.7636805000002</v>
      </c>
      <c r="AF35" s="36"/>
      <c r="AG35" s="36">
        <f t="shared" si="8"/>
        <v>2156.53457635</v>
      </c>
      <c r="AH35" s="36">
        <f t="shared" si="8"/>
        <v>1160</v>
      </c>
      <c r="AI35" s="36"/>
      <c r="AJ35" s="36"/>
      <c r="AK35" s="36"/>
      <c r="AL35" s="36">
        <f t="shared" si="8"/>
        <v>3640.9025315000004</v>
      </c>
      <c r="AM35" s="36">
        <f t="shared" si="8"/>
        <v>3094.7671517750005</v>
      </c>
      <c r="AN35" s="36">
        <f t="shared" si="8"/>
        <v>2548.6317720500001</v>
      </c>
      <c r="AO35" s="36">
        <f t="shared" si="8"/>
        <v>7281.8050630000007</v>
      </c>
      <c r="AP35" s="36">
        <f t="shared" si="8"/>
        <v>6043.8982022900009</v>
      </c>
      <c r="AQ35" s="36">
        <f t="shared" si="8"/>
        <v>5097.2635441000002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2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1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872.23799838000002</v>
      </c>
      <c r="K38" s="36">
        <f t="shared" ref="K38:AQ38" si="10">AVERAGEIF($H$3:$H$22,"PL",K$3:K$22)</f>
        <v>749.46578263800006</v>
      </c>
      <c r="L38" s="36">
        <f t="shared" si="10"/>
        <v>591.39846640910002</v>
      </c>
      <c r="M38" s="36">
        <f t="shared" si="10"/>
        <v>872.23799838000002</v>
      </c>
      <c r="N38" s="36">
        <f t="shared" si="10"/>
        <v>749.46578263800006</v>
      </c>
      <c r="O38" s="36">
        <f t="shared" si="10"/>
        <v>591.39846640910002</v>
      </c>
      <c r="P38" s="36">
        <f t="shared" si="10"/>
        <v>4421.7158041849998</v>
      </c>
      <c r="Q38" s="36">
        <f t="shared" si="10"/>
        <v>3891.3202055139136</v>
      </c>
      <c r="R38" s="36">
        <f t="shared" si="10"/>
        <v>2776.5963243871001</v>
      </c>
      <c r="S38" s="36">
        <f t="shared" si="10"/>
        <v>4421.7158041849998</v>
      </c>
      <c r="T38" s="36">
        <f t="shared" si="10"/>
        <v>3891.3202055139136</v>
      </c>
      <c r="U38" s="36">
        <f t="shared" si="10"/>
        <v>4421.7158041849998</v>
      </c>
      <c r="V38" s="36">
        <f t="shared" si="10"/>
        <v>1456.3610126000001</v>
      </c>
      <c r="W38" s="36">
        <f t="shared" si="10"/>
        <v>976.38923395512006</v>
      </c>
      <c r="X38" s="36">
        <f t="shared" si="10"/>
        <v>1019.45270882</v>
      </c>
      <c r="Y38" s="36">
        <f t="shared" si="10"/>
        <v>646.96037290499999</v>
      </c>
      <c r="Z38" s="36">
        <f t="shared" si="10"/>
        <v>646.96037290499999</v>
      </c>
      <c r="AA38" s="36">
        <f t="shared" si="10"/>
        <v>332.50450799219999</v>
      </c>
      <c r="AB38" s="36">
        <f t="shared" si="10"/>
        <v>109.22707594500001</v>
      </c>
      <c r="AC38" s="36">
        <f t="shared" si="10"/>
        <v>85.779663642139994</v>
      </c>
      <c r="AD38" s="36">
        <f t="shared" si="10"/>
        <v>76.458953161500006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1018.7407205333334</v>
      </c>
      <c r="AI38" s="36">
        <f t="shared" si="10"/>
        <v>1800</v>
      </c>
      <c r="AJ38" s="36">
        <f t="shared" si="10"/>
        <v>1800</v>
      </c>
      <c r="AK38" s="36">
        <f t="shared" si="10"/>
        <v>1800</v>
      </c>
      <c r="AL38" s="36">
        <f t="shared" si="10"/>
        <v>2820.4512657499999</v>
      </c>
      <c r="AM38" s="36">
        <f t="shared" si="10"/>
        <v>2547.3835758875002</v>
      </c>
      <c r="AN38" s="36">
        <f t="shared" si="10"/>
        <v>2274.3158860250001</v>
      </c>
      <c r="AO38" s="36">
        <f t="shared" si="10"/>
        <v>5640.9025314999999</v>
      </c>
      <c r="AP38" s="36">
        <f t="shared" si="10"/>
        <v>5021.9491011450009</v>
      </c>
      <c r="AQ38" s="36">
        <f t="shared" si="10"/>
        <v>4548.6317720500001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2</v>
      </c>
      <c r="L39" s="37">
        <f t="shared" si="11"/>
        <v>4</v>
      </c>
      <c r="M39" s="37">
        <f t="shared" si="11"/>
        <v>4</v>
      </c>
      <c r="N39" s="37">
        <f t="shared" si="11"/>
        <v>2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3</v>
      </c>
      <c r="AI39" s="37">
        <f t="shared" si="11"/>
        <v>1</v>
      </c>
      <c r="AJ39" s="37">
        <f t="shared" si="11"/>
        <v>1</v>
      </c>
      <c r="AK39" s="37">
        <f t="shared" si="11"/>
        <v>1</v>
      </c>
      <c r="AL39" s="37">
        <f t="shared" si="11"/>
        <v>2</v>
      </c>
      <c r="AM39" s="37">
        <f t="shared" si="11"/>
        <v>2</v>
      </c>
      <c r="AN39" s="37">
        <f t="shared" si="11"/>
        <v>2</v>
      </c>
      <c r="AO39" s="37">
        <f t="shared" si="11"/>
        <v>2</v>
      </c>
      <c r="AP39" s="37">
        <f t="shared" si="11"/>
        <v>2</v>
      </c>
      <c r="AQ39" s="37">
        <f t="shared" si="11"/>
        <v>2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709.39350210000009</v>
      </c>
      <c r="K40" s="36">
        <f t="shared" ref="K40:AI40" si="12">AVERAGEIF($H$3:$H$22,"CC",K$3:K$22)</f>
        <v>580</v>
      </c>
      <c r="L40" s="36">
        <f t="shared" si="12"/>
        <v>636.57545147000008</v>
      </c>
      <c r="M40" s="36">
        <f t="shared" si="12"/>
        <v>709.39350210000009</v>
      </c>
      <c r="N40" s="36">
        <f t="shared" si="12"/>
        <v>580</v>
      </c>
      <c r="O40" s="36">
        <f t="shared" si="12"/>
        <v>636.57545147000008</v>
      </c>
      <c r="P40" s="36">
        <f t="shared" si="12"/>
        <v>4256.5779672875005</v>
      </c>
      <c r="Q40" s="36">
        <f t="shared" si="12"/>
        <v>5500</v>
      </c>
      <c r="R40" s="36">
        <f t="shared" si="12"/>
        <v>3699.2398105425</v>
      </c>
      <c r="S40" s="36">
        <f t="shared" si="12"/>
        <v>4256.5779672875005</v>
      </c>
      <c r="T40" s="36">
        <f t="shared" si="12"/>
        <v>5500</v>
      </c>
      <c r="U40" s="36">
        <f t="shared" si="12"/>
        <v>3983.5102774249999</v>
      </c>
      <c r="V40" s="36">
        <f t="shared" si="12"/>
        <v>1209.8999181600002</v>
      </c>
      <c r="W40" s="36"/>
      <c r="X40" s="36">
        <f t="shared" si="12"/>
        <v>681.12884281600009</v>
      </c>
      <c r="Y40" s="36">
        <f t="shared" si="12"/>
        <v>341.68469911000005</v>
      </c>
      <c r="Z40" s="36" t="e">
        <f t="shared" si="12"/>
        <v>#DIV/0!</v>
      </c>
      <c r="AA40" s="36">
        <f t="shared" si="12"/>
        <v>273.34775928800002</v>
      </c>
      <c r="AB40" s="36" t="e">
        <f t="shared" si="12"/>
        <v>#DIV/0!</v>
      </c>
      <c r="AC40" s="36" t="e">
        <f t="shared" si="12"/>
        <v>#DIV/0!</v>
      </c>
      <c r="AD40" s="36" t="e">
        <f t="shared" si="12"/>
        <v>#DIV/0!</v>
      </c>
      <c r="AE40" s="36">
        <f t="shared" si="12"/>
        <v>3080.7636805000002</v>
      </c>
      <c r="AF40" s="36" t="e">
        <f t="shared" si="12"/>
        <v>#DIV/0!</v>
      </c>
      <c r="AG40" s="36">
        <f t="shared" si="12"/>
        <v>2156.53457635</v>
      </c>
      <c r="AH40" s="36">
        <f t="shared" si="12"/>
        <v>1572.1666212</v>
      </c>
      <c r="AI40" s="36">
        <f t="shared" si="12"/>
        <v>110.90749249800001</v>
      </c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2</v>
      </c>
      <c r="L41" s="37">
        <f t="shared" si="13"/>
        <v>3</v>
      </c>
      <c r="M41" s="37">
        <f t="shared" si="13"/>
        <v>3</v>
      </c>
      <c r="N41" s="37">
        <f t="shared" si="13"/>
        <v>2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0</v>
      </c>
      <c r="AK41" s="37">
        <f t="shared" si="13"/>
        <v>0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126.61527361</v>
      </c>
      <c r="Z42" s="36"/>
      <c r="AA42" s="36">
        <f t="shared" si="14"/>
        <v>126.61527361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G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890</v>
      </c>
      <c r="Q44" s="36">
        <f t="shared" si="16"/>
        <v>890</v>
      </c>
      <c r="R44" s="36">
        <f t="shared" si="16"/>
        <v>890</v>
      </c>
      <c r="S44" s="36">
        <f t="shared" si="16"/>
        <v>890</v>
      </c>
      <c r="T44" s="36">
        <f t="shared" si="16"/>
        <v>1780</v>
      </c>
      <c r="U44" s="36">
        <f t="shared" si="16"/>
        <v>890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</v>
      </c>
      <c r="Z44" s="36">
        <f t="shared" si="16"/>
        <v>100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1</v>
      </c>
      <c r="Q45" s="37">
        <f t="shared" si="17"/>
        <v>1</v>
      </c>
      <c r="R45" s="37">
        <f t="shared" si="17"/>
        <v>1</v>
      </c>
      <c r="S45" s="37">
        <f t="shared" si="17"/>
        <v>1</v>
      </c>
      <c r="T45" s="37">
        <f t="shared" si="17"/>
        <v>1</v>
      </c>
      <c r="U45" s="37">
        <f t="shared" si="17"/>
        <v>1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1</v>
      </c>
      <c r="Z45" s="37">
        <f t="shared" si="17"/>
        <v>1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802.44749997428585</v>
      </c>
      <c r="K47" s="36">
        <f t="shared" ref="K47:AQ47" si="18">AVERAGEIF($F$3:$F$22,"SW",K$3:K$22)</f>
        <v>664.73289131900003</v>
      </c>
      <c r="L47" s="36">
        <f t="shared" si="18"/>
        <v>610.76003143520006</v>
      </c>
      <c r="M47" s="36">
        <f t="shared" si="18"/>
        <v>802.44749997428585</v>
      </c>
      <c r="N47" s="36">
        <f t="shared" si="18"/>
        <v>664.73289131900003</v>
      </c>
      <c r="O47" s="36">
        <f t="shared" si="18"/>
        <v>610.76003143520006</v>
      </c>
      <c r="P47" s="36">
        <f t="shared" si="18"/>
        <v>4254.6276247066662</v>
      </c>
      <c r="Q47" s="36">
        <f t="shared" si="18"/>
        <v>4557.9868721805806</v>
      </c>
      <c r="R47" s="36">
        <f t="shared" si="18"/>
        <v>2975.8361782664001</v>
      </c>
      <c r="S47" s="36">
        <f t="shared" si="18"/>
        <v>4254.6276247066662</v>
      </c>
      <c r="T47" s="36">
        <f t="shared" si="18"/>
        <v>4557.9868721805806</v>
      </c>
      <c r="U47" s="36">
        <f t="shared" si="18"/>
        <v>4072.5824981316669</v>
      </c>
      <c r="V47" s="36">
        <f t="shared" si="18"/>
        <v>1512.3748977</v>
      </c>
      <c r="W47" s="36">
        <f t="shared" si="18"/>
        <v>976.38923395512006</v>
      </c>
      <c r="X47" s="36">
        <f t="shared" si="18"/>
        <v>1019.45270882</v>
      </c>
      <c r="Y47" s="36">
        <f t="shared" si="18"/>
        <v>386.78782325750001</v>
      </c>
      <c r="Z47" s="36">
        <f t="shared" si="18"/>
        <v>646.96037290499999</v>
      </c>
      <c r="AA47" s="36">
        <f t="shared" si="18"/>
        <v>250.14881423932002</v>
      </c>
      <c r="AB47" s="36">
        <f t="shared" si="18"/>
        <v>109.22707594500001</v>
      </c>
      <c r="AC47" s="36">
        <f t="shared" si="18"/>
        <v>85.779663642139994</v>
      </c>
      <c r="AD47" s="36">
        <f t="shared" si="18"/>
        <v>76.458953161500006</v>
      </c>
      <c r="AE47" s="36">
        <f t="shared" si="18"/>
        <v>3080.7636805000002</v>
      </c>
      <c r="AF47" s="36"/>
      <c r="AG47" s="36">
        <f t="shared" si="18"/>
        <v>2156.53457635</v>
      </c>
      <c r="AH47" s="36">
        <f t="shared" si="18"/>
        <v>1285.4073872000001</v>
      </c>
      <c r="AI47" s="36"/>
      <c r="AJ47" s="36"/>
      <c r="AK47" s="36"/>
      <c r="AL47" s="36">
        <f t="shared" si="18"/>
        <v>3640.9025315000004</v>
      </c>
      <c r="AM47" s="36">
        <f t="shared" si="18"/>
        <v>3094.7671517750005</v>
      </c>
      <c r="AN47" s="36">
        <f t="shared" si="18"/>
        <v>2548.6317720500001</v>
      </c>
      <c r="AO47" s="36">
        <f t="shared" si="18"/>
        <v>7281.8050630000007</v>
      </c>
      <c r="AP47" s="36">
        <f t="shared" si="18"/>
        <v>6043.8982022900009</v>
      </c>
      <c r="AQ47" s="36">
        <f t="shared" si="18"/>
        <v>5097.2635441000002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7</v>
      </c>
      <c r="K48" s="37">
        <f t="shared" ref="K48:AQ48" si="19">COUNTIFS($F$3:$F$22,"SW",K$3:K$22,"&gt;1")</f>
        <v>4</v>
      </c>
      <c r="L48" s="37">
        <f t="shared" si="19"/>
        <v>7</v>
      </c>
      <c r="M48" s="37">
        <f t="shared" si="19"/>
        <v>7</v>
      </c>
      <c r="N48" s="37">
        <f t="shared" si="19"/>
        <v>4</v>
      </c>
      <c r="O48" s="37">
        <f t="shared" si="19"/>
        <v>7</v>
      </c>
      <c r="P48" s="37">
        <f t="shared" si="19"/>
        <v>6</v>
      </c>
      <c r="Q48" s="37">
        <f t="shared" si="19"/>
        <v>3</v>
      </c>
      <c r="R48" s="37">
        <f t="shared" si="19"/>
        <v>6</v>
      </c>
      <c r="S48" s="37">
        <f t="shared" si="19"/>
        <v>6</v>
      </c>
      <c r="T48" s="37">
        <f t="shared" si="19"/>
        <v>3</v>
      </c>
      <c r="U48" s="37">
        <f t="shared" si="19"/>
        <v>6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4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3</v>
      </c>
      <c r="AI48" s="37">
        <f t="shared" si="19"/>
        <v>0</v>
      </c>
      <c r="AJ48" s="37">
        <f t="shared" si="19"/>
        <v>0</v>
      </c>
      <c r="AK48" s="37">
        <f t="shared" si="19"/>
        <v>0</v>
      </c>
      <c r="AL48" s="37">
        <f t="shared" si="19"/>
        <v>1</v>
      </c>
      <c r="AM48" s="37">
        <f t="shared" si="19"/>
        <v>1</v>
      </c>
      <c r="AN48" s="37">
        <f t="shared" si="19"/>
        <v>1</v>
      </c>
      <c r="AO48" s="37">
        <f t="shared" si="19"/>
        <v>1</v>
      </c>
      <c r="AP48" s="37">
        <f t="shared" si="19"/>
        <v>1</v>
      </c>
      <c r="AQ48" s="37">
        <f t="shared" si="19"/>
        <v>1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764.70870829142859</v>
      </c>
      <c r="K49" s="36">
        <f t="shared" ref="K49:AQ49" si="20">AVERAGEIF($G$3:$G$22,"SaaS",K$3:K$22)</f>
        <v>709.78631305519991</v>
      </c>
      <c r="L49" s="36">
        <f t="shared" si="20"/>
        <v>573.02123975234292</v>
      </c>
      <c r="M49" s="36">
        <f t="shared" si="20"/>
        <v>764.70870829142859</v>
      </c>
      <c r="N49" s="36">
        <f t="shared" si="20"/>
        <v>709.78631305519991</v>
      </c>
      <c r="O49" s="36">
        <f t="shared" si="20"/>
        <v>573.02123975234292</v>
      </c>
      <c r="P49" s="36">
        <f t="shared" si="20"/>
        <v>3955.9083428766671</v>
      </c>
      <c r="Q49" s="36">
        <f t="shared" si="20"/>
        <v>3612.7921233083484</v>
      </c>
      <c r="R49" s="36">
        <f t="shared" si="20"/>
        <v>2977.0382821909338</v>
      </c>
      <c r="S49" s="36">
        <f t="shared" si="20"/>
        <v>3955.9083428766671</v>
      </c>
      <c r="T49" s="36">
        <f t="shared" si="20"/>
        <v>3790.7921233083484</v>
      </c>
      <c r="U49" s="36">
        <f t="shared" si="20"/>
        <v>3834.5449251600003</v>
      </c>
      <c r="V49" s="36">
        <f t="shared" si="20"/>
        <v>1609.0402122300002</v>
      </c>
      <c r="W49" s="36">
        <f t="shared" si="20"/>
        <v>1768.1946169775601</v>
      </c>
      <c r="X49" s="36">
        <f t="shared" si="20"/>
        <v>1420.1938505453334</v>
      </c>
      <c r="Y49" s="36">
        <f t="shared" si="20"/>
        <v>371.76719842800003</v>
      </c>
      <c r="Z49" s="36">
        <f t="shared" si="20"/>
        <v>464.6402486033333</v>
      </c>
      <c r="AA49" s="36">
        <f t="shared" si="20"/>
        <v>249.01530508076667</v>
      </c>
      <c r="AB49" s="36">
        <f t="shared" si="20"/>
        <v>109.22707594500001</v>
      </c>
      <c r="AC49" s="36">
        <f t="shared" si="20"/>
        <v>85.779663642139994</v>
      </c>
      <c r="AD49" s="36">
        <f t="shared" si="20"/>
        <v>76.458953161500006</v>
      </c>
      <c r="AE49" s="36">
        <f t="shared" si="20"/>
        <v>4526.9212268333331</v>
      </c>
      <c r="AF49" s="36">
        <f t="shared" si="20"/>
        <v>5250</v>
      </c>
      <c r="AG49" s="36">
        <f t="shared" si="20"/>
        <v>4218.8448587833336</v>
      </c>
      <c r="AH49" s="36">
        <f t="shared" si="20"/>
        <v>1240.1110808000001</v>
      </c>
      <c r="AI49" s="36">
        <f t="shared" si="20"/>
        <v>955.45374624900001</v>
      </c>
      <c r="AJ49" s="36">
        <f t="shared" si="20"/>
        <v>1800</v>
      </c>
      <c r="AK49" s="36">
        <f t="shared" si="20"/>
        <v>1800</v>
      </c>
      <c r="AL49" s="36">
        <f t="shared" si="20"/>
        <v>2820.4512657499999</v>
      </c>
      <c r="AM49" s="36">
        <f t="shared" si="20"/>
        <v>2547.3835758875002</v>
      </c>
      <c r="AN49" s="36">
        <f t="shared" si="20"/>
        <v>2274.3158860250001</v>
      </c>
      <c r="AO49" s="36">
        <f t="shared" si="20"/>
        <v>5640.9025314999999</v>
      </c>
      <c r="AP49" s="36">
        <f t="shared" si="20"/>
        <v>5021.9491011450009</v>
      </c>
      <c r="AQ49" s="36">
        <f t="shared" si="20"/>
        <v>4548.6317720500001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Q50" si="21">COUNTIFS($G$3:$G$22,"SaaS",K$3:K$22,"&gt;1")</f>
        <v>5</v>
      </c>
      <c r="L50" s="37">
        <f t="shared" si="21"/>
        <v>7</v>
      </c>
      <c r="M50" s="37">
        <f t="shared" si="21"/>
        <v>7</v>
      </c>
      <c r="N50" s="37">
        <f t="shared" si="21"/>
        <v>5</v>
      </c>
      <c r="O50" s="37">
        <f t="shared" si="21"/>
        <v>7</v>
      </c>
      <c r="P50" s="37">
        <f t="shared" si="21"/>
        <v>9</v>
      </c>
      <c r="Q50" s="37">
        <f t="shared" si="21"/>
        <v>5</v>
      </c>
      <c r="R50" s="37">
        <f t="shared" si="21"/>
        <v>9</v>
      </c>
      <c r="S50" s="37">
        <f t="shared" si="21"/>
        <v>9</v>
      </c>
      <c r="T50" s="37">
        <f t="shared" si="21"/>
        <v>5</v>
      </c>
      <c r="U50" s="37">
        <f t="shared" si="21"/>
        <v>9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5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5</v>
      </c>
      <c r="AI50" s="37">
        <f t="shared" si="21"/>
        <v>2</v>
      </c>
      <c r="AJ50" s="37">
        <f t="shared" si="21"/>
        <v>1</v>
      </c>
      <c r="AK50" s="37">
        <f t="shared" si="21"/>
        <v>1</v>
      </c>
      <c r="AL50" s="37">
        <f t="shared" si="21"/>
        <v>2</v>
      </c>
      <c r="AM50" s="37">
        <f t="shared" si="21"/>
        <v>2</v>
      </c>
      <c r="AN50" s="37">
        <f t="shared" si="21"/>
        <v>2</v>
      </c>
      <c r="AO50" s="37">
        <f t="shared" si="21"/>
        <v>2</v>
      </c>
      <c r="AP50" s="37">
        <f t="shared" si="21"/>
        <v>2</v>
      </c>
      <c r="AQ50" s="37">
        <f t="shared" si="21"/>
        <v>2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848.83430835599995</v>
      </c>
      <c r="K54" s="36">
        <f t="shared" ref="K54:AQ54" si="23">AVERAGEIF($D$3:$D$22,"S",K$3:K$22)</f>
        <v>683.33333333333337</v>
      </c>
      <c r="L54" s="36">
        <f t="shared" si="23"/>
        <v>738.83430835599995</v>
      </c>
      <c r="M54" s="36">
        <f t="shared" si="23"/>
        <v>848.83430835599995</v>
      </c>
      <c r="N54" s="36">
        <f t="shared" si="23"/>
        <v>683.33333333333337</v>
      </c>
      <c r="O54" s="36">
        <f t="shared" si="23"/>
        <v>738.83430835599995</v>
      </c>
      <c r="P54" s="36">
        <f t="shared" si="23"/>
        <v>3670.9015562750005</v>
      </c>
      <c r="Q54" s="36">
        <f t="shared" si="23"/>
        <v>3296.6666666666665</v>
      </c>
      <c r="R54" s="36">
        <f t="shared" si="23"/>
        <v>2994.40874502</v>
      </c>
      <c r="S54" s="36">
        <f t="shared" si="23"/>
        <v>3670.9015562750005</v>
      </c>
      <c r="T54" s="36">
        <f t="shared" si="23"/>
        <v>3593.3333333333335</v>
      </c>
      <c r="U54" s="36">
        <f t="shared" si="23"/>
        <v>3670.9015562750005</v>
      </c>
      <c r="V54" s="36">
        <f t="shared" si="23"/>
        <v>1705.7055267600001</v>
      </c>
      <c r="W54" s="36">
        <f t="shared" si="23"/>
        <v>2560</v>
      </c>
      <c r="X54" s="36">
        <f t="shared" si="23"/>
        <v>1620.564421408</v>
      </c>
      <c r="Y54" s="36">
        <f t="shared" si="23"/>
        <v>220.84234955500003</v>
      </c>
      <c r="Z54" s="36">
        <f t="shared" si="23"/>
        <v>100</v>
      </c>
      <c r="AA54" s="36">
        <f t="shared" si="23"/>
        <v>164.44925309600001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1434.7777474666666</v>
      </c>
      <c r="AI54" s="36">
        <f t="shared" si="23"/>
        <v>955.45374624900001</v>
      </c>
      <c r="AJ54" s="36">
        <f t="shared" si="23"/>
        <v>1800</v>
      </c>
      <c r="AK54" s="36">
        <f t="shared" si="23"/>
        <v>1800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3</v>
      </c>
      <c r="L55" s="37">
        <f t="shared" si="24"/>
        <v>5</v>
      </c>
      <c r="M55" s="37">
        <f t="shared" si="24"/>
        <v>5</v>
      </c>
      <c r="N55" s="37">
        <f t="shared" si="24"/>
        <v>3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6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2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3</v>
      </c>
      <c r="AI55" s="37">
        <f t="shared" si="24"/>
        <v>2</v>
      </c>
      <c r="AJ55" s="37">
        <f t="shared" si="24"/>
        <v>1</v>
      </c>
      <c r="AK55" s="37">
        <f t="shared" si="24"/>
        <v>1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767.39022586999999</v>
      </c>
      <c r="K56" s="36">
        <f t="shared" ref="K56:AH56" si="25">AVERAGEIF($D$3:$D$22,"m",K$3:K$22)</f>
        <v>806.59994544000006</v>
      </c>
      <c r="L56" s="36">
        <f t="shared" si="25"/>
        <v>480.71116192820006</v>
      </c>
      <c r="M56" s="36">
        <f t="shared" si="25"/>
        <v>767.39022586999999</v>
      </c>
      <c r="N56" s="36">
        <f t="shared" si="25"/>
        <v>806.59994544000006</v>
      </c>
      <c r="O56" s="36">
        <f t="shared" si="25"/>
        <v>480.71116192820006</v>
      </c>
      <c r="P56" s="36">
        <f t="shared" si="25"/>
        <v>4240.2511020700003</v>
      </c>
      <c r="Q56" s="36">
        <f t="shared" si="25"/>
        <v>4839.5996726400008</v>
      </c>
      <c r="R56" s="36">
        <f t="shared" si="25"/>
        <v>2629.4037943642006</v>
      </c>
      <c r="S56" s="36">
        <f t="shared" si="25"/>
        <v>4240.2511020700003</v>
      </c>
      <c r="T56" s="36">
        <f t="shared" si="25"/>
        <v>4839.5996726400008</v>
      </c>
      <c r="U56" s="36">
        <f t="shared" si="25"/>
        <v>3694.1157223450004</v>
      </c>
      <c r="V56" s="36">
        <f t="shared" si="25"/>
        <v>1568.3887828000002</v>
      </c>
      <c r="W56" s="36"/>
      <c r="X56" s="36"/>
      <c r="Y56" s="36">
        <f t="shared" si="25"/>
        <v>162.44026679000001</v>
      </c>
      <c r="Z56" s="36">
        <f t="shared" si="25"/>
        <v>201.64998636000001</v>
      </c>
      <c r="AA56" s="36">
        <f t="shared" si="25"/>
        <v>118.07726979080002</v>
      </c>
      <c r="AB56" s="36"/>
      <c r="AC56" s="36"/>
      <c r="AD56" s="36"/>
      <c r="AE56" s="36">
        <f t="shared" si="25"/>
        <v>3080.7636805000002</v>
      </c>
      <c r="AF56" s="36"/>
      <c r="AG56" s="36">
        <f t="shared" si="25"/>
        <v>2156.53457635</v>
      </c>
      <c r="AH56" s="36">
        <f t="shared" si="25"/>
        <v>948.11108080000008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2</v>
      </c>
      <c r="AI57" s="37">
        <f t="shared" si="26"/>
        <v>0</v>
      </c>
      <c r="AJ57" s="37">
        <f t="shared" si="26"/>
        <v>0</v>
      </c>
      <c r="AK57" s="37">
        <f t="shared" si="26"/>
        <v>0</v>
      </c>
      <c r="AL57" s="37">
        <f t="shared" si="26"/>
        <v>0</v>
      </c>
      <c r="AM57" s="37">
        <f t="shared" si="26"/>
        <v>0</v>
      </c>
      <c r="AN57" s="37">
        <f t="shared" si="26"/>
        <v>0</v>
      </c>
      <c r="AO57" s="37">
        <f t="shared" si="26"/>
        <v>0</v>
      </c>
      <c r="AP57" s="37">
        <f t="shared" si="26"/>
        <v>0</v>
      </c>
      <c r="AQ57" s="37">
        <f t="shared" si="26"/>
        <v>0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728.18050630000005</v>
      </c>
      <c r="K58" s="36">
        <f t="shared" ref="K58:AQ58" si="27">AVERAGEIF($D$3:$D$22,"l",K$3:K$22)</f>
        <v>692.33161983600007</v>
      </c>
      <c r="L58" s="36">
        <f t="shared" si="27"/>
        <v>509.72635441</v>
      </c>
      <c r="M58" s="36">
        <f t="shared" si="27"/>
        <v>728.18050630000005</v>
      </c>
      <c r="N58" s="36">
        <f t="shared" si="27"/>
        <v>692.33161983600007</v>
      </c>
      <c r="O58" s="36">
        <f t="shared" si="27"/>
        <v>509.72635441</v>
      </c>
      <c r="P58" s="36">
        <f t="shared" si="27"/>
        <v>5097.2635441000002</v>
      </c>
      <c r="Q58" s="36">
        <f t="shared" si="27"/>
        <v>3334.36094390174</v>
      </c>
      <c r="R58" s="36">
        <f t="shared" si="27"/>
        <v>3568.0844808700003</v>
      </c>
      <c r="S58" s="36">
        <f t="shared" si="27"/>
        <v>5097.2635441000002</v>
      </c>
      <c r="T58" s="36">
        <f t="shared" si="27"/>
        <v>3334.36094390174</v>
      </c>
      <c r="U58" s="36">
        <f t="shared" si="27"/>
        <v>5097.2635441000002</v>
      </c>
      <c r="V58" s="36">
        <f t="shared" si="27"/>
        <v>1456.3610126000001</v>
      </c>
      <c r="W58" s="36">
        <f t="shared" si="27"/>
        <v>976.38923395512006</v>
      </c>
      <c r="X58" s="36">
        <f t="shared" si="27"/>
        <v>1019.45270882</v>
      </c>
      <c r="Y58" s="36">
        <f t="shared" si="27"/>
        <v>611.13537972500001</v>
      </c>
      <c r="Z58" s="36">
        <f t="shared" si="27"/>
        <v>1092.27075945</v>
      </c>
      <c r="AA58" s="36">
        <f t="shared" si="27"/>
        <v>447.29476580750003</v>
      </c>
      <c r="AB58" s="36">
        <f t="shared" si="27"/>
        <v>109.22707594500001</v>
      </c>
      <c r="AC58" s="36">
        <f t="shared" si="27"/>
        <v>85.779663642139994</v>
      </c>
      <c r="AD58" s="36">
        <f t="shared" si="27"/>
        <v>76.458953161500006</v>
      </c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>
        <f t="shared" si="27"/>
        <v>6043.8982022900009</v>
      </c>
      <c r="AQ58" s="36">
        <f t="shared" si="27"/>
        <v>5097.2635441000002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130</v>
      </c>
      <c r="Z3" s="106"/>
      <c r="AA3" s="108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63</v>
      </c>
      <c r="B6" s="29">
        <v>1.1202777020000001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1232.3054722000002</v>
      </c>
      <c r="K6" s="116"/>
      <c r="L6" s="125">
        <v>740</v>
      </c>
      <c r="M6" s="117">
        <v>1232.3054722000002</v>
      </c>
      <c r="N6" s="117"/>
      <c r="O6" s="118">
        <v>1232.3054722000002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63</v>
      </c>
      <c r="B7" s="29">
        <v>1.1202777020000001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>
        <v>672.16662120000001</v>
      </c>
      <c r="K7" s="113">
        <v>672.16662120000001</v>
      </c>
      <c r="L7" s="111">
        <v>376.41330787200008</v>
      </c>
      <c r="M7" s="114">
        <v>672.16662120000001</v>
      </c>
      <c r="N7" s="114">
        <v>672.16662120000001</v>
      </c>
      <c r="O7" s="111">
        <v>376.41330787200008</v>
      </c>
      <c r="P7" s="113">
        <v>4032.9997272000005</v>
      </c>
      <c r="Q7" s="113">
        <v>4032.9997272000005</v>
      </c>
      <c r="R7" s="111">
        <v>2258.4798472320003</v>
      </c>
      <c r="S7" s="114">
        <v>4032.9997272000005</v>
      </c>
      <c r="T7" s="114">
        <v>4032.9997272000005</v>
      </c>
      <c r="U7" s="111">
        <v>4032.9997272000005</v>
      </c>
      <c r="V7" s="113"/>
      <c r="W7" s="113"/>
      <c r="X7" s="111"/>
      <c r="Y7" s="113">
        <v>168.0416553</v>
      </c>
      <c r="Z7" s="113">
        <v>168.0416553</v>
      </c>
      <c r="AA7" s="111">
        <v>94.103326968000019</v>
      </c>
      <c r="AB7" s="113"/>
      <c r="AC7" s="113"/>
      <c r="AD7" s="111"/>
      <c r="AE7" s="113"/>
      <c r="AF7" s="113"/>
      <c r="AG7" s="111"/>
      <c r="AH7" s="111">
        <v>672.16662120000001</v>
      </c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63</v>
      </c>
      <c r="B8" s="29">
        <v>1.1202777020000001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63</v>
      </c>
      <c r="B9" s="29">
        <v>1.1202777020000001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123.23054722000001</v>
      </c>
      <c r="Z9" s="113"/>
      <c r="AA9" s="111">
        <v>123.23054722000001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63</v>
      </c>
      <c r="B11" s="29">
        <v>1.1202777020000001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>
        <v>1500</v>
      </c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63</v>
      </c>
      <c r="B14" s="29">
        <v>1.1202777020000001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655.36245567000003</v>
      </c>
      <c r="K14" s="106">
        <v>446.99080309800001</v>
      </c>
      <c r="L14" s="108">
        <v>458.75371896900003</v>
      </c>
      <c r="M14" s="107">
        <v>655.36245567000003</v>
      </c>
      <c r="N14" s="107">
        <v>446.99080309800001</v>
      </c>
      <c r="O14" s="108">
        <v>458.75371896900003</v>
      </c>
      <c r="P14" s="106">
        <v>4587.5371896900006</v>
      </c>
      <c r="Q14" s="106">
        <v>3158.5109530188006</v>
      </c>
      <c r="R14" s="108">
        <v>3211.2760327830001</v>
      </c>
      <c r="S14" s="107">
        <v>4587.5371896900006</v>
      </c>
      <c r="T14" s="107">
        <v>3158.5109530188006</v>
      </c>
      <c r="U14" s="108">
        <v>4587.5371896900006</v>
      </c>
      <c r="V14" s="106">
        <v>1310.7249113400001</v>
      </c>
      <c r="W14" s="121">
        <v>1114.1161746390001</v>
      </c>
      <c r="X14" s="108">
        <v>917.50743793800007</v>
      </c>
      <c r="Y14" s="106">
        <v>983.0436835050001</v>
      </c>
      <c r="Z14" s="106">
        <v>983.0436835050001</v>
      </c>
      <c r="AA14" s="108">
        <v>688.13057845350011</v>
      </c>
      <c r="AB14" s="106">
        <v>98.304368350500013</v>
      </c>
      <c r="AC14" s="106">
        <v>79.539716842000004</v>
      </c>
      <c r="AD14" s="108">
        <v>68.813057845350002</v>
      </c>
      <c r="AE14" s="106"/>
      <c r="AF14" s="106"/>
      <c r="AG14" s="108"/>
      <c r="AH14" s="108">
        <v>784.19439140000009</v>
      </c>
      <c r="AI14" s="109"/>
      <c r="AJ14" s="109"/>
      <c r="AK14" s="112"/>
      <c r="AL14" s="106">
        <v>3276.8122783500003</v>
      </c>
      <c r="AM14" s="106">
        <v>2785.2904365975</v>
      </c>
      <c r="AN14" s="108">
        <v>2293.7685948449998</v>
      </c>
      <c r="AO14" s="106">
        <v>6553.6245567000005</v>
      </c>
      <c r="AP14" s="106">
        <v>5439.5083820610007</v>
      </c>
      <c r="AQ14" s="108">
        <v>4587.5371896899996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1.0619000000000001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3716.65</v>
      </c>
      <c r="Q17" s="106">
        <v>3716.65</v>
      </c>
      <c r="R17" s="108">
        <v>3716.65</v>
      </c>
      <c r="S17" s="107">
        <v>3716.65</v>
      </c>
      <c r="T17" s="107">
        <v>3716.65</v>
      </c>
      <c r="U17" s="108">
        <v>3716.65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2123.8000000000002</v>
      </c>
      <c r="AF17" s="106">
        <v>2123.8000000000002</v>
      </c>
      <c r="AG17" s="108">
        <v>2123.8000000000002</v>
      </c>
      <c r="AH17" s="111"/>
      <c r="AI17" s="106">
        <v>1911.42</v>
      </c>
      <c r="AJ17" s="106">
        <v>1911.42</v>
      </c>
      <c r="AK17" s="108">
        <v>1911.42</v>
      </c>
      <c r="AL17" s="106">
        <v>2123.8000000000002</v>
      </c>
      <c r="AM17" s="106">
        <v>2123.8000000000002</v>
      </c>
      <c r="AN17" s="108">
        <v>2123.8000000000002</v>
      </c>
      <c r="AO17" s="106">
        <v>4247.6000000000004</v>
      </c>
      <c r="AP17" s="106">
        <v>4247.6000000000004</v>
      </c>
      <c r="AQ17" s="108">
        <v>4247.6000000000004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1000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63</v>
      </c>
      <c r="B20" s="29">
        <v>1.1202777020000001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580.303849636</v>
      </c>
      <c r="K20" s="106">
        <v>425.70552676000005</v>
      </c>
      <c r="L20" s="108">
        <v>276.70859239400005</v>
      </c>
      <c r="M20" s="107">
        <v>580.303849636</v>
      </c>
      <c r="N20" s="107">
        <v>425.70552676000005</v>
      </c>
      <c r="O20" s="108">
        <v>276.70859239400005</v>
      </c>
      <c r="P20" s="106">
        <v>3864.9580719000005</v>
      </c>
      <c r="Q20" s="106">
        <v>2834.3025860600001</v>
      </c>
      <c r="R20" s="108">
        <v>1558.8664223330002</v>
      </c>
      <c r="S20" s="107">
        <v>3864.9580719000005</v>
      </c>
      <c r="T20" s="107">
        <v>2834.3025860600001</v>
      </c>
      <c r="U20" s="108">
        <v>1558.8664223330002</v>
      </c>
      <c r="V20" s="106"/>
      <c r="W20" s="109"/>
      <c r="X20" s="108"/>
      <c r="Y20" s="106">
        <v>196.04859785000002</v>
      </c>
      <c r="Z20" s="106">
        <v>196.04859785000002</v>
      </c>
      <c r="AA20" s="108">
        <v>196.04859785000002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63</v>
      </c>
      <c r="B21" s="29">
        <v>1.1202777020000001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5685.4093376500005</v>
      </c>
      <c r="Q21" s="106"/>
      <c r="R21" s="108">
        <v>4548.3274701200007</v>
      </c>
      <c r="S21" s="107">
        <v>5685.4093376500005</v>
      </c>
      <c r="T21" s="107"/>
      <c r="U21" s="108">
        <v>5685.4093376500005</v>
      </c>
      <c r="V21" s="106">
        <v>851.41105352000011</v>
      </c>
      <c r="W21" s="109"/>
      <c r="X21" s="108">
        <v>681.12884281600009</v>
      </c>
      <c r="Y21" s="106">
        <v>341.68469911000005</v>
      </c>
      <c r="Z21" s="106"/>
      <c r="AA21" s="108">
        <v>273.34775928800002</v>
      </c>
      <c r="AB21" s="106"/>
      <c r="AC21" s="106"/>
      <c r="AD21" s="108"/>
      <c r="AE21" s="106"/>
      <c r="AF21" s="106"/>
      <c r="AG21" s="108"/>
      <c r="AH21" s="108">
        <v>1344.3332424</v>
      </c>
      <c r="AI21" s="109">
        <v>110.90749249800001</v>
      </c>
      <c r="AJ21" s="109"/>
      <c r="AK21" s="112"/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672.16662120000001</v>
      </c>
      <c r="K22" s="106"/>
      <c r="L22" s="108">
        <v>470.51663484000005</v>
      </c>
      <c r="M22" s="107">
        <v>672.16662120000001</v>
      </c>
      <c r="N22" s="107"/>
      <c r="O22" s="108">
        <v>470.51663484000005</v>
      </c>
      <c r="P22" s="106">
        <v>2688.6664848</v>
      </c>
      <c r="Q22" s="106"/>
      <c r="R22" s="108">
        <v>1882.0665393600002</v>
      </c>
      <c r="S22" s="107">
        <v>2688.6664848</v>
      </c>
      <c r="T22" s="107"/>
      <c r="U22" s="108">
        <v>1882.0665393600002</v>
      </c>
      <c r="V22" s="106">
        <v>1232.3054722000002</v>
      </c>
      <c r="W22" s="109"/>
      <c r="X22" s="108"/>
      <c r="Y22" s="106"/>
      <c r="Z22" s="106"/>
      <c r="AA22" s="108"/>
      <c r="AB22" s="106"/>
      <c r="AC22" s="106"/>
      <c r="AD22" s="115"/>
      <c r="AE22" s="106">
        <v>2879.1136941400005</v>
      </c>
      <c r="AF22" s="106"/>
      <c r="AG22" s="108">
        <v>2015.379585898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734.23050199060003</v>
      </c>
      <c r="K25" s="32">
        <f t="shared" ref="K25:AH25" si="0">AVERAGE(K3:K22)</f>
        <v>598.97259021159994</v>
      </c>
      <c r="L25" s="32">
        <f t="shared" si="0"/>
        <v>541.23922540750004</v>
      </c>
      <c r="M25" s="32">
        <f t="shared" si="0"/>
        <v>734.23050199060003</v>
      </c>
      <c r="N25" s="32">
        <f t="shared" si="0"/>
        <v>598.97259021159994</v>
      </c>
      <c r="O25" s="32">
        <f t="shared" si="0"/>
        <v>590.46977262750011</v>
      </c>
      <c r="P25" s="32">
        <f t="shared" si="0"/>
        <v>3656.6220811240005</v>
      </c>
      <c r="Q25" s="32">
        <f t="shared" si="0"/>
        <v>3355.4105443797998</v>
      </c>
      <c r="R25" s="32">
        <f t="shared" si="0"/>
        <v>2682.8166311828004</v>
      </c>
      <c r="S25" s="32">
        <f t="shared" si="0"/>
        <v>3656.6220811240005</v>
      </c>
      <c r="T25" s="32">
        <f t="shared" si="0"/>
        <v>3503.7438777131333</v>
      </c>
      <c r="U25" s="32">
        <f t="shared" si="0"/>
        <v>3345.3529216233001</v>
      </c>
      <c r="V25" s="32">
        <f t="shared" si="0"/>
        <v>1488.6103592650002</v>
      </c>
      <c r="W25" s="32">
        <f t="shared" si="0"/>
        <v>1837.0580873194999</v>
      </c>
      <c r="X25" s="32">
        <f t="shared" si="0"/>
        <v>1386.2120935846669</v>
      </c>
      <c r="Y25" s="32">
        <f t="shared" si="0"/>
        <v>286.50614787312503</v>
      </c>
      <c r="Z25" s="32">
        <f t="shared" si="0"/>
        <v>361.78348416375002</v>
      </c>
      <c r="AA25" s="32">
        <f t="shared" si="0"/>
        <v>215.60760122243755</v>
      </c>
      <c r="AB25" s="32">
        <f t="shared" si="0"/>
        <v>98.304368350500013</v>
      </c>
      <c r="AC25" s="32">
        <f t="shared" si="0"/>
        <v>79.539716842000004</v>
      </c>
      <c r="AD25" s="32">
        <f t="shared" si="0"/>
        <v>68.813057845350002</v>
      </c>
      <c r="AE25" s="32">
        <f t="shared" si="0"/>
        <v>4500.9712313800001</v>
      </c>
      <c r="AF25" s="32">
        <f t="shared" si="0"/>
        <v>5311.9</v>
      </c>
      <c r="AG25" s="32">
        <f t="shared" si="0"/>
        <v>4213.0598619659995</v>
      </c>
      <c r="AH25" s="32">
        <f t="shared" si="0"/>
        <v>1183.4490425000001</v>
      </c>
      <c r="AI25" s="32">
        <f t="shared" ref="AI25:AQ25" si="1">AVERAGE(AI3:AI22)</f>
        <v>1011.163746249</v>
      </c>
      <c r="AJ25" s="32">
        <f t="shared" si="1"/>
        <v>1911.42</v>
      </c>
      <c r="AK25" s="32">
        <f t="shared" si="1"/>
        <v>1911.42</v>
      </c>
      <c r="AL25" s="32">
        <f t="shared" si="1"/>
        <v>2700.3061391750002</v>
      </c>
      <c r="AM25" s="32">
        <f t="shared" si="1"/>
        <v>2454.5452182987501</v>
      </c>
      <c r="AN25" s="32">
        <f t="shared" si="1"/>
        <v>2208.7842974225</v>
      </c>
      <c r="AO25" s="32">
        <f t="shared" si="1"/>
        <v>5400.6122783500005</v>
      </c>
      <c r="AP25" s="32">
        <f t="shared" si="1"/>
        <v>4843.5541910305001</v>
      </c>
      <c r="AQ25" s="32">
        <f t="shared" si="1"/>
        <v>4417.568594845</v>
      </c>
    </row>
    <row r="26" spans="1:43" x14ac:dyDescent="0.35">
      <c r="F26" s="31" t="s">
        <v>43</v>
      </c>
      <c r="J26" s="33">
        <f>COUNT(J3:J22)</f>
        <v>10</v>
      </c>
      <c r="K26" s="33">
        <f t="shared" ref="K26:AH26" si="2">COUNT(K3:K22)</f>
        <v>5</v>
      </c>
      <c r="L26" s="33">
        <f t="shared" si="2"/>
        <v>10</v>
      </c>
      <c r="M26" s="33">
        <f t="shared" si="2"/>
        <v>10</v>
      </c>
      <c r="N26" s="33">
        <f t="shared" si="2"/>
        <v>5</v>
      </c>
      <c r="O26" s="33">
        <f t="shared" si="2"/>
        <v>10</v>
      </c>
      <c r="P26" s="33">
        <f t="shared" si="2"/>
        <v>10</v>
      </c>
      <c r="Q26" s="33">
        <f t="shared" si="2"/>
        <v>6</v>
      </c>
      <c r="R26" s="33">
        <f t="shared" si="2"/>
        <v>10</v>
      </c>
      <c r="S26" s="33">
        <f t="shared" si="2"/>
        <v>10</v>
      </c>
      <c r="T26" s="33">
        <f t="shared" si="2"/>
        <v>6</v>
      </c>
      <c r="U26" s="33">
        <f t="shared" si="2"/>
        <v>10</v>
      </c>
      <c r="V26" s="33">
        <f t="shared" si="2"/>
        <v>4</v>
      </c>
      <c r="W26" s="33">
        <f t="shared" si="2"/>
        <v>2</v>
      </c>
      <c r="X26" s="33">
        <f t="shared" si="2"/>
        <v>3</v>
      </c>
      <c r="Y26" s="33">
        <f t="shared" si="2"/>
        <v>8</v>
      </c>
      <c r="Z26" s="33">
        <f t="shared" si="2"/>
        <v>4</v>
      </c>
      <c r="AA26" s="33">
        <f t="shared" si="2"/>
        <v>8</v>
      </c>
      <c r="AB26" s="33">
        <f t="shared" si="2"/>
        <v>1</v>
      </c>
      <c r="AC26" s="33">
        <f t="shared" si="2"/>
        <v>1</v>
      </c>
      <c r="AD26" s="33">
        <f t="shared" si="2"/>
        <v>1</v>
      </c>
      <c r="AE26" s="33">
        <f t="shared" si="2"/>
        <v>3</v>
      </c>
      <c r="AF26" s="33">
        <f t="shared" si="2"/>
        <v>2</v>
      </c>
      <c r="AG26" s="33">
        <f t="shared" si="2"/>
        <v>3</v>
      </c>
      <c r="AH26" s="33">
        <f t="shared" si="2"/>
        <v>6</v>
      </c>
      <c r="AI26" s="33">
        <f t="shared" ref="AI26:AQ26" si="3">COUNT(AI3:AI22)</f>
        <v>2</v>
      </c>
      <c r="AJ26" s="33">
        <f t="shared" si="3"/>
        <v>1</v>
      </c>
      <c r="AK26" s="33">
        <f t="shared" si="3"/>
        <v>1</v>
      </c>
      <c r="AL26" s="33">
        <f t="shared" si="3"/>
        <v>2</v>
      </c>
      <c r="AM26" s="33">
        <f t="shared" si="3"/>
        <v>2</v>
      </c>
      <c r="AN26" s="33">
        <f t="shared" si="3"/>
        <v>2</v>
      </c>
      <c r="AO26" s="33">
        <f t="shared" si="3"/>
        <v>2</v>
      </c>
      <c r="AP26" s="33">
        <f t="shared" si="3"/>
        <v>2</v>
      </c>
      <c r="AQ26" s="33">
        <f t="shared" si="3"/>
        <v>2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1232.3054722000002</v>
      </c>
      <c r="K27" s="32">
        <f t="shared" ref="K27:AH27" si="4">MAX(K3:K22)</f>
        <v>890</v>
      </c>
      <c r="L27" s="32">
        <f t="shared" si="4"/>
        <v>890</v>
      </c>
      <c r="M27" s="32">
        <f t="shared" si="4"/>
        <v>1232.3054722000002</v>
      </c>
      <c r="N27" s="32">
        <f t="shared" si="4"/>
        <v>890</v>
      </c>
      <c r="O27" s="32">
        <f t="shared" si="4"/>
        <v>1232.3054722000002</v>
      </c>
      <c r="P27" s="32">
        <f t="shared" si="4"/>
        <v>7000</v>
      </c>
      <c r="Q27" s="32">
        <f t="shared" si="4"/>
        <v>5500</v>
      </c>
      <c r="R27" s="32">
        <f t="shared" si="4"/>
        <v>7000</v>
      </c>
      <c r="S27" s="32">
        <f t="shared" si="4"/>
        <v>7000</v>
      </c>
      <c r="T27" s="32">
        <f t="shared" si="4"/>
        <v>5500</v>
      </c>
      <c r="U27" s="32">
        <f t="shared" si="4"/>
        <v>7000</v>
      </c>
      <c r="V27" s="32">
        <f t="shared" si="4"/>
        <v>2560</v>
      </c>
      <c r="W27" s="32">
        <f t="shared" si="4"/>
        <v>2560</v>
      </c>
      <c r="X27" s="32">
        <f t="shared" si="4"/>
        <v>2560</v>
      </c>
      <c r="Y27" s="32">
        <f t="shared" si="4"/>
        <v>983.0436835050001</v>
      </c>
      <c r="Z27" s="32">
        <f t="shared" si="4"/>
        <v>983.0436835050001</v>
      </c>
      <c r="AA27" s="32">
        <f t="shared" si="4"/>
        <v>688.13057845350011</v>
      </c>
      <c r="AB27" s="32">
        <f t="shared" si="4"/>
        <v>98.304368350500013</v>
      </c>
      <c r="AC27" s="32">
        <f t="shared" si="4"/>
        <v>79.539716842000004</v>
      </c>
      <c r="AD27" s="32">
        <f t="shared" si="4"/>
        <v>68.813057845350002</v>
      </c>
      <c r="AE27" s="32">
        <f t="shared" si="4"/>
        <v>8500</v>
      </c>
      <c r="AF27" s="32">
        <f t="shared" si="4"/>
        <v>8500</v>
      </c>
      <c r="AG27" s="32">
        <f t="shared" si="4"/>
        <v>8500</v>
      </c>
      <c r="AH27" s="32">
        <f t="shared" si="4"/>
        <v>1800</v>
      </c>
      <c r="AI27" s="32">
        <f t="shared" ref="AI27:AQ27" si="5">MAX(AI3:AI22)</f>
        <v>1911.42</v>
      </c>
      <c r="AJ27" s="32">
        <f t="shared" si="5"/>
        <v>1911.42</v>
      </c>
      <c r="AK27" s="32">
        <f t="shared" si="5"/>
        <v>1911.42</v>
      </c>
      <c r="AL27" s="32">
        <f t="shared" si="5"/>
        <v>3276.8122783500003</v>
      </c>
      <c r="AM27" s="32">
        <f t="shared" si="5"/>
        <v>2785.2904365975</v>
      </c>
      <c r="AN27" s="32">
        <f t="shared" si="5"/>
        <v>2293.7685948449998</v>
      </c>
      <c r="AO27" s="32">
        <f t="shared" si="5"/>
        <v>6553.6245567000005</v>
      </c>
      <c r="AP27" s="32">
        <f t="shared" si="5"/>
        <v>5439.5083820610007</v>
      </c>
      <c r="AQ27" s="32">
        <f t="shared" si="5"/>
        <v>4587.5371896899996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580.303849636</v>
      </c>
      <c r="K28" s="32">
        <f t="shared" ref="K28:AH28" si="6">MIN(K3:K22)</f>
        <v>425.70552676000005</v>
      </c>
      <c r="L28" s="32">
        <f t="shared" si="6"/>
        <v>200</v>
      </c>
      <c r="M28" s="32">
        <f t="shared" si="6"/>
        <v>580.303849636</v>
      </c>
      <c r="N28" s="32">
        <f t="shared" si="6"/>
        <v>425.70552676000005</v>
      </c>
      <c r="O28" s="32">
        <f t="shared" si="6"/>
        <v>200</v>
      </c>
      <c r="P28" s="32">
        <f t="shared" si="6"/>
        <v>700</v>
      </c>
      <c r="Q28" s="32">
        <f t="shared" si="6"/>
        <v>890</v>
      </c>
      <c r="R28" s="32">
        <f t="shared" si="6"/>
        <v>700</v>
      </c>
      <c r="S28" s="32">
        <f t="shared" si="6"/>
        <v>700</v>
      </c>
      <c r="T28" s="32">
        <f t="shared" si="6"/>
        <v>1780</v>
      </c>
      <c r="U28" s="32">
        <f t="shared" si="6"/>
        <v>700</v>
      </c>
      <c r="V28" s="32">
        <f t="shared" si="6"/>
        <v>851.41105352000011</v>
      </c>
      <c r="W28" s="32">
        <f t="shared" si="6"/>
        <v>1114.1161746390001</v>
      </c>
      <c r="X28" s="32">
        <f t="shared" si="6"/>
        <v>681.12884281600009</v>
      </c>
      <c r="Y28" s="32">
        <f t="shared" si="6"/>
        <v>100</v>
      </c>
      <c r="Z28" s="32">
        <f t="shared" si="6"/>
        <v>100</v>
      </c>
      <c r="AA28" s="32">
        <f t="shared" si="6"/>
        <v>94.103326968000019</v>
      </c>
      <c r="AB28" s="32">
        <f t="shared" si="6"/>
        <v>98.304368350500013</v>
      </c>
      <c r="AC28" s="32">
        <f t="shared" si="6"/>
        <v>79.539716842000004</v>
      </c>
      <c r="AD28" s="32">
        <f t="shared" si="6"/>
        <v>68.813057845350002</v>
      </c>
      <c r="AE28" s="32">
        <f t="shared" si="6"/>
        <v>2123.8000000000002</v>
      </c>
      <c r="AF28" s="32">
        <f t="shared" si="6"/>
        <v>2123.8000000000002</v>
      </c>
      <c r="AG28" s="32">
        <f t="shared" si="6"/>
        <v>2015.379585898</v>
      </c>
      <c r="AH28" s="32">
        <f t="shared" si="6"/>
        <v>672.16662120000001</v>
      </c>
      <c r="AI28" s="32">
        <f t="shared" ref="AI28:AQ28" si="7">MIN(AI3:AI22)</f>
        <v>110.90749249800001</v>
      </c>
      <c r="AJ28" s="32">
        <f t="shared" si="7"/>
        <v>1911.42</v>
      </c>
      <c r="AK28" s="32">
        <f t="shared" si="7"/>
        <v>1911.42</v>
      </c>
      <c r="AL28" s="32">
        <f t="shared" si="7"/>
        <v>2123.8000000000002</v>
      </c>
      <c r="AM28" s="32">
        <f t="shared" si="7"/>
        <v>2123.8000000000002</v>
      </c>
      <c r="AN28" s="32">
        <f t="shared" si="7"/>
        <v>2123.8000000000002</v>
      </c>
      <c r="AO28" s="32">
        <f t="shared" si="7"/>
        <v>4247.6000000000004</v>
      </c>
      <c r="AP28" s="32">
        <f t="shared" si="7"/>
        <v>4247.6000000000004</v>
      </c>
      <c r="AQ28" s="32">
        <f t="shared" si="7"/>
        <v>4247.6000000000004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1232.3054722000002</v>
      </c>
      <c r="K31" s="36"/>
      <c r="L31" s="36">
        <f t="shared" ref="L31:AG31" si="8">AVERAGEIF($I$3:$I$22,"S",L$3:L$22)</f>
        <v>740</v>
      </c>
      <c r="M31" s="36">
        <f t="shared" si="8"/>
        <v>1232.3054722000002</v>
      </c>
      <c r="N31" s="36"/>
      <c r="O31" s="36">
        <f t="shared" si="8"/>
        <v>1232.3054722000002</v>
      </c>
      <c r="P31" s="36">
        <f t="shared" si="8"/>
        <v>3716.65</v>
      </c>
      <c r="Q31" s="36">
        <f t="shared" si="8"/>
        <v>3716.65</v>
      </c>
      <c r="R31" s="36">
        <f t="shared" si="8"/>
        <v>3716.65</v>
      </c>
      <c r="S31" s="36">
        <f t="shared" si="8"/>
        <v>3716.65</v>
      </c>
      <c r="T31" s="36">
        <f t="shared" si="8"/>
        <v>3716.65</v>
      </c>
      <c r="U31" s="36">
        <f t="shared" si="8"/>
        <v>3716.65</v>
      </c>
      <c r="V31" s="36"/>
      <c r="W31" s="36"/>
      <c r="X31" s="36"/>
      <c r="Y31" s="36">
        <f t="shared" si="8"/>
        <v>123.23054722000001</v>
      </c>
      <c r="Z31" s="36"/>
      <c r="AA31" s="36">
        <f t="shared" si="8"/>
        <v>123.23054722000001</v>
      </c>
      <c r="AB31" s="36"/>
      <c r="AC31" s="36"/>
      <c r="AD31" s="36"/>
      <c r="AE31" s="36">
        <f t="shared" si="8"/>
        <v>2123.8000000000002</v>
      </c>
      <c r="AF31" s="36">
        <f t="shared" si="8"/>
        <v>2123.8000000000002</v>
      </c>
      <c r="AG31" s="36">
        <f t="shared" si="8"/>
        <v>2123.8000000000002</v>
      </c>
      <c r="AH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H32" si="9">COUNTIFS($I$3:$I$22,"S",K$3:K$22,"&gt;1")</f>
        <v>0</v>
      </c>
      <c r="L32" s="37">
        <f t="shared" si="9"/>
        <v>1</v>
      </c>
      <c r="M32" s="37">
        <f t="shared" si="9"/>
        <v>1</v>
      </c>
      <c r="N32" s="37">
        <f t="shared" si="9"/>
        <v>0</v>
      </c>
      <c r="O32" s="37">
        <f t="shared" si="9"/>
        <v>1</v>
      </c>
      <c r="P32" s="37">
        <f t="shared" si="9"/>
        <v>1</v>
      </c>
      <c r="Q32" s="37">
        <f t="shared" si="9"/>
        <v>1</v>
      </c>
      <c r="R32" s="37">
        <f t="shared" si="9"/>
        <v>1</v>
      </c>
      <c r="S32" s="37">
        <f t="shared" si="9"/>
        <v>1</v>
      </c>
      <c r="T32" s="37">
        <f t="shared" si="9"/>
        <v>1</v>
      </c>
      <c r="U32" s="37">
        <f t="shared" si="9"/>
        <v>1</v>
      </c>
      <c r="V32" s="37">
        <f t="shared" si="9"/>
        <v>0</v>
      </c>
      <c r="W32" s="37">
        <f t="shared" si="9"/>
        <v>0</v>
      </c>
      <c r="X32" s="37">
        <f t="shared" si="9"/>
        <v>0</v>
      </c>
      <c r="Y32" s="37">
        <f t="shared" si="9"/>
        <v>1</v>
      </c>
      <c r="Z32" s="37">
        <f t="shared" si="9"/>
        <v>0</v>
      </c>
      <c r="AA32" s="37">
        <f t="shared" si="9"/>
        <v>1</v>
      </c>
      <c r="AB32" s="37">
        <f t="shared" si="9"/>
        <v>0</v>
      </c>
      <c r="AC32" s="37">
        <f t="shared" si="9"/>
        <v>0</v>
      </c>
      <c r="AD32" s="37">
        <f t="shared" si="9"/>
        <v>0</v>
      </c>
      <c r="AE32" s="37">
        <f t="shared" si="9"/>
        <v>1</v>
      </c>
      <c r="AF32" s="37">
        <f t="shared" si="9"/>
        <v>1</v>
      </c>
      <c r="AG32" s="37">
        <f t="shared" si="9"/>
        <v>1</v>
      </c>
      <c r="AH32" s="37">
        <f t="shared" si="9"/>
        <v>0</v>
      </c>
    </row>
    <row r="33" spans="1:34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708.49409416720005</v>
      </c>
      <c r="K33" s="36">
        <f t="shared" ref="K33:AH33" si="10">AVERAGEIF($I$3:$I$22,"m",K$3:K$22)</f>
        <v>636.96803698999997</v>
      </c>
      <c r="L33" s="36">
        <f t="shared" si="10"/>
        <v>588.62438005319996</v>
      </c>
      <c r="M33" s="36">
        <f t="shared" si="10"/>
        <v>708.49409416720005</v>
      </c>
      <c r="N33" s="36">
        <f t="shared" si="10"/>
        <v>636.96803698999997</v>
      </c>
      <c r="O33" s="36">
        <f t="shared" si="10"/>
        <v>588.62438005319996</v>
      </c>
      <c r="P33" s="36">
        <f t="shared" si="10"/>
        <v>3695.561189458333</v>
      </c>
      <c r="Q33" s="36">
        <f t="shared" si="10"/>
        <v>3314.3255783149998</v>
      </c>
      <c r="R33" s="36">
        <f t="shared" si="10"/>
        <v>2825.9456232808334</v>
      </c>
      <c r="S33" s="36">
        <f t="shared" si="10"/>
        <v>3695.561189458333</v>
      </c>
      <c r="T33" s="36">
        <f t="shared" si="10"/>
        <v>3536.8255783149998</v>
      </c>
      <c r="U33" s="36">
        <f t="shared" si="10"/>
        <v>3311.2125811971669</v>
      </c>
      <c r="V33" s="36">
        <f t="shared" si="10"/>
        <v>1705.7055267600001</v>
      </c>
      <c r="W33" s="36">
        <f t="shared" si="10"/>
        <v>2560</v>
      </c>
      <c r="X33" s="36">
        <f t="shared" si="10"/>
        <v>1620.564421408</v>
      </c>
      <c r="Y33" s="36">
        <f t="shared" si="10"/>
        <v>201.44373806500002</v>
      </c>
      <c r="Z33" s="36">
        <f t="shared" si="10"/>
        <v>154.69675105000002</v>
      </c>
      <c r="AA33" s="36">
        <f t="shared" si="10"/>
        <v>165.87492102650003</v>
      </c>
      <c r="AB33" s="36"/>
      <c r="AC33" s="36"/>
      <c r="AD33" s="36"/>
      <c r="AE33" s="36">
        <f t="shared" si="10"/>
        <v>8500</v>
      </c>
      <c r="AF33" s="36">
        <f t="shared" si="10"/>
        <v>8500</v>
      </c>
      <c r="AG33" s="36">
        <f t="shared" si="10"/>
        <v>8500</v>
      </c>
      <c r="AH33" s="36">
        <f t="shared" si="10"/>
        <v>1329.1249659</v>
      </c>
    </row>
    <row r="34" spans="1:34" x14ac:dyDescent="0.35">
      <c r="C34" s="35"/>
      <c r="E34" s="27" t="s">
        <v>38</v>
      </c>
      <c r="F34" t="s">
        <v>43</v>
      </c>
      <c r="J34" s="37">
        <f>COUNTIFS($I$3:$I$22,"m",J$3:J$22,"&gt;1")</f>
        <v>5</v>
      </c>
      <c r="K34" s="37">
        <f t="shared" ref="K34:AH34" si="11">COUNTIFS($I$3:$I$22,"m",K$3:K$22,"&gt;1")</f>
        <v>4</v>
      </c>
      <c r="L34" s="37">
        <f t="shared" si="11"/>
        <v>5</v>
      </c>
      <c r="M34" s="37">
        <f t="shared" si="11"/>
        <v>5</v>
      </c>
      <c r="N34" s="37">
        <f t="shared" si="11"/>
        <v>4</v>
      </c>
      <c r="O34" s="37">
        <f t="shared" si="11"/>
        <v>5</v>
      </c>
      <c r="P34" s="37">
        <f t="shared" si="11"/>
        <v>6</v>
      </c>
      <c r="Q34" s="37">
        <f t="shared" si="11"/>
        <v>4</v>
      </c>
      <c r="R34" s="37">
        <f t="shared" si="11"/>
        <v>6</v>
      </c>
      <c r="S34" s="37">
        <f t="shared" si="11"/>
        <v>6</v>
      </c>
      <c r="T34" s="37">
        <f t="shared" si="11"/>
        <v>4</v>
      </c>
      <c r="U34" s="37">
        <f t="shared" si="11"/>
        <v>6</v>
      </c>
      <c r="V34" s="37">
        <f t="shared" si="11"/>
        <v>2</v>
      </c>
      <c r="W34" s="37">
        <f t="shared" si="11"/>
        <v>1</v>
      </c>
      <c r="X34" s="37">
        <f t="shared" si="11"/>
        <v>2</v>
      </c>
      <c r="Y34" s="37">
        <f t="shared" si="11"/>
        <v>4</v>
      </c>
      <c r="Z34" s="37">
        <f t="shared" si="11"/>
        <v>3</v>
      </c>
      <c r="AA34" s="37">
        <f t="shared" si="11"/>
        <v>4</v>
      </c>
      <c r="AB34" s="37">
        <f t="shared" si="11"/>
        <v>0</v>
      </c>
      <c r="AC34" s="37">
        <f t="shared" si="11"/>
        <v>0</v>
      </c>
      <c r="AD34" s="37">
        <f t="shared" si="11"/>
        <v>0</v>
      </c>
      <c r="AE34" s="37">
        <f t="shared" si="11"/>
        <v>1</v>
      </c>
      <c r="AF34" s="37">
        <f t="shared" si="11"/>
        <v>1</v>
      </c>
      <c r="AG34" s="37">
        <f t="shared" si="11"/>
        <v>1</v>
      </c>
      <c r="AH34" s="37">
        <f t="shared" si="11"/>
        <v>4</v>
      </c>
    </row>
    <row r="35" spans="1:34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655.84302562333335</v>
      </c>
      <c r="K35" s="36">
        <f t="shared" ref="K35:AH35" si="12">AVERAGEIF($I$3:$I$22,"l",K$3:K$22)</f>
        <v>446.99080309800001</v>
      </c>
      <c r="L35" s="36">
        <f t="shared" si="12"/>
        <v>376.42345126966666</v>
      </c>
      <c r="M35" s="36">
        <f t="shared" si="12"/>
        <v>655.84302562333335</v>
      </c>
      <c r="N35" s="36">
        <f t="shared" si="12"/>
        <v>446.99080309800001</v>
      </c>
      <c r="O35" s="36">
        <f t="shared" si="12"/>
        <v>376.42345126966666</v>
      </c>
      <c r="P35" s="36">
        <f t="shared" si="12"/>
        <v>3558.7345581633331</v>
      </c>
      <c r="Q35" s="36">
        <f t="shared" si="12"/>
        <v>3158.5109530188006</v>
      </c>
      <c r="R35" s="36">
        <f t="shared" si="12"/>
        <v>2051.9475240476668</v>
      </c>
      <c r="S35" s="36">
        <f t="shared" si="12"/>
        <v>3558.7345581633331</v>
      </c>
      <c r="T35" s="36">
        <f t="shared" si="12"/>
        <v>3158.5109530188006</v>
      </c>
      <c r="U35" s="36">
        <f t="shared" si="12"/>
        <v>3289.8679096833334</v>
      </c>
      <c r="V35" s="36">
        <f t="shared" si="12"/>
        <v>1271.51519177</v>
      </c>
      <c r="W35" s="36">
        <f t="shared" si="12"/>
        <v>1114.1161746390001</v>
      </c>
      <c r="X35" s="36">
        <f t="shared" si="12"/>
        <v>917.50743793800007</v>
      </c>
      <c r="Y35" s="36">
        <f t="shared" si="12"/>
        <v>454.34789450166664</v>
      </c>
      <c r="Z35" s="36">
        <f t="shared" si="12"/>
        <v>983.0436835050001</v>
      </c>
      <c r="AA35" s="36">
        <f t="shared" si="12"/>
        <v>312.71019281783339</v>
      </c>
      <c r="AB35" s="36">
        <f t="shared" si="12"/>
        <v>98.304368350500013</v>
      </c>
      <c r="AC35" s="36">
        <f t="shared" si="12"/>
        <v>79.539716842000004</v>
      </c>
      <c r="AD35" s="36">
        <f t="shared" si="12"/>
        <v>68.813057845350002</v>
      </c>
      <c r="AE35" s="36">
        <f t="shared" si="12"/>
        <v>2879.1136941400005</v>
      </c>
      <c r="AF35" s="36"/>
      <c r="AG35" s="36"/>
      <c r="AH35" s="36">
        <f t="shared" si="12"/>
        <v>892.09719570000004</v>
      </c>
    </row>
    <row r="36" spans="1:34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H36" si="13">COUNTIFS($I$3:$I$22,"l",K$3:K$22,"&gt;1")</f>
        <v>1</v>
      </c>
      <c r="L36" s="37">
        <f t="shared" si="13"/>
        <v>3</v>
      </c>
      <c r="M36" s="37">
        <f t="shared" si="13"/>
        <v>3</v>
      </c>
      <c r="N36" s="37">
        <f t="shared" si="13"/>
        <v>1</v>
      </c>
      <c r="O36" s="37">
        <f t="shared" si="13"/>
        <v>3</v>
      </c>
      <c r="P36" s="37">
        <f t="shared" si="13"/>
        <v>3</v>
      </c>
      <c r="Q36" s="37">
        <f t="shared" si="13"/>
        <v>1</v>
      </c>
      <c r="R36" s="37">
        <f t="shared" si="13"/>
        <v>3</v>
      </c>
      <c r="S36" s="37">
        <f t="shared" si="13"/>
        <v>3</v>
      </c>
      <c r="T36" s="37">
        <f t="shared" si="13"/>
        <v>1</v>
      </c>
      <c r="U36" s="37">
        <f t="shared" si="13"/>
        <v>3</v>
      </c>
      <c r="V36" s="37">
        <f t="shared" si="13"/>
        <v>2</v>
      </c>
      <c r="W36" s="37">
        <f t="shared" si="13"/>
        <v>1</v>
      </c>
      <c r="X36" s="37">
        <f t="shared" si="13"/>
        <v>1</v>
      </c>
      <c r="Y36" s="37">
        <f t="shared" si="13"/>
        <v>3</v>
      </c>
      <c r="Z36" s="37">
        <f t="shared" si="13"/>
        <v>1</v>
      </c>
      <c r="AA36" s="37">
        <f t="shared" si="13"/>
        <v>3</v>
      </c>
      <c r="AB36" s="37">
        <f t="shared" si="13"/>
        <v>1</v>
      </c>
      <c r="AC36" s="37">
        <f t="shared" si="13"/>
        <v>1</v>
      </c>
      <c r="AD36" s="37">
        <f t="shared" si="13"/>
        <v>1</v>
      </c>
      <c r="AE36" s="37">
        <f t="shared" si="13"/>
        <v>1</v>
      </c>
      <c r="AF36" s="37">
        <f t="shared" si="13"/>
        <v>0</v>
      </c>
      <c r="AG36" s="37">
        <f t="shared" si="13"/>
        <v>1</v>
      </c>
      <c r="AH36" s="37">
        <f t="shared" si="13"/>
        <v>2</v>
      </c>
    </row>
    <row r="37" spans="1:34" x14ac:dyDescent="0.35">
      <c r="C37" s="31" t="s">
        <v>54</v>
      </c>
      <c r="E37" s="27"/>
    </row>
    <row r="38" spans="1:34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799.95863726750008</v>
      </c>
      <c r="K38" s="36">
        <f t="shared" ref="K38:AH38" si="14">AVERAGEIF($H$3:$H$22,"PL",K$3:K$22)</f>
        <v>559.57871214900001</v>
      </c>
      <c r="L38" s="36">
        <f t="shared" si="14"/>
        <v>443.79175671025007</v>
      </c>
      <c r="M38" s="36">
        <f t="shared" si="14"/>
        <v>799.95863726750008</v>
      </c>
      <c r="N38" s="36">
        <f t="shared" si="14"/>
        <v>559.57871214900001</v>
      </c>
      <c r="O38" s="36">
        <f t="shared" si="14"/>
        <v>566.86812476025011</v>
      </c>
      <c r="P38" s="36">
        <f t="shared" si="14"/>
        <v>3934.2967292225003</v>
      </c>
      <c r="Q38" s="36">
        <f t="shared" si="14"/>
        <v>3636.053560072934</v>
      </c>
      <c r="R38" s="36">
        <f t="shared" si="14"/>
        <v>2562.2264700037499</v>
      </c>
      <c r="S38" s="36">
        <f t="shared" si="14"/>
        <v>3934.2967292225003</v>
      </c>
      <c r="T38" s="36">
        <f t="shared" si="14"/>
        <v>3636.053560072934</v>
      </c>
      <c r="U38" s="36">
        <f t="shared" si="14"/>
        <v>3934.2967292225003</v>
      </c>
      <c r="V38" s="36">
        <f t="shared" si="14"/>
        <v>1310.7249113400001</v>
      </c>
      <c r="W38" s="36">
        <f t="shared" si="14"/>
        <v>1114.1161746390001</v>
      </c>
      <c r="X38" s="36">
        <f t="shared" si="14"/>
        <v>917.50743793800007</v>
      </c>
      <c r="Y38" s="36">
        <f t="shared" si="14"/>
        <v>467.02844626833331</v>
      </c>
      <c r="Z38" s="36">
        <f t="shared" si="14"/>
        <v>575.5426694025</v>
      </c>
      <c r="AA38" s="36">
        <f t="shared" si="14"/>
        <v>300.74463514050007</v>
      </c>
      <c r="AB38" s="36">
        <f t="shared" si="14"/>
        <v>98.304368350500013</v>
      </c>
      <c r="AC38" s="36">
        <f t="shared" si="14"/>
        <v>79.539716842000004</v>
      </c>
      <c r="AD38" s="36">
        <f t="shared" si="14"/>
        <v>68.813057845350002</v>
      </c>
      <c r="AE38" s="36">
        <f t="shared" si="14"/>
        <v>2123.8000000000002</v>
      </c>
      <c r="AF38" s="36">
        <f t="shared" si="14"/>
        <v>2123.8000000000002</v>
      </c>
      <c r="AG38" s="36">
        <f t="shared" si="14"/>
        <v>2123.8000000000002</v>
      </c>
      <c r="AH38" s="36">
        <f t="shared" si="14"/>
        <v>989.09025315000008</v>
      </c>
    </row>
    <row r="39" spans="1:34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H39" si="15">COUNTIFS($H$3:$H$22,"PL",K$3:K$22,"&gt;1")</f>
        <v>2</v>
      </c>
      <c r="L39" s="37">
        <f t="shared" si="15"/>
        <v>4</v>
      </c>
      <c r="M39" s="37">
        <f t="shared" si="15"/>
        <v>4</v>
      </c>
      <c r="N39" s="37">
        <f t="shared" si="15"/>
        <v>2</v>
      </c>
      <c r="O39" s="37">
        <f t="shared" si="15"/>
        <v>4</v>
      </c>
      <c r="P39" s="37">
        <f t="shared" si="15"/>
        <v>4</v>
      </c>
      <c r="Q39" s="37">
        <f t="shared" si="15"/>
        <v>3</v>
      </c>
      <c r="R39" s="37">
        <f t="shared" si="15"/>
        <v>4</v>
      </c>
      <c r="S39" s="37">
        <f t="shared" si="15"/>
        <v>4</v>
      </c>
      <c r="T39" s="37">
        <f t="shared" si="15"/>
        <v>3</v>
      </c>
      <c r="U39" s="37">
        <f t="shared" si="15"/>
        <v>4</v>
      </c>
      <c r="V39" s="37">
        <f t="shared" si="15"/>
        <v>1</v>
      </c>
      <c r="W39" s="37">
        <f t="shared" si="15"/>
        <v>1</v>
      </c>
      <c r="X39" s="37">
        <f t="shared" si="15"/>
        <v>1</v>
      </c>
      <c r="Y39" s="37">
        <f t="shared" si="15"/>
        <v>3</v>
      </c>
      <c r="Z39" s="37">
        <f t="shared" si="15"/>
        <v>2</v>
      </c>
      <c r="AA39" s="37">
        <f t="shared" si="15"/>
        <v>3</v>
      </c>
      <c r="AB39" s="37">
        <f t="shared" si="15"/>
        <v>1</v>
      </c>
      <c r="AC39" s="37">
        <f t="shared" si="15"/>
        <v>1</v>
      </c>
      <c r="AD39" s="37">
        <f t="shared" si="15"/>
        <v>1</v>
      </c>
      <c r="AE39" s="37">
        <f t="shared" si="15"/>
        <v>1</v>
      </c>
      <c r="AF39" s="37">
        <f t="shared" si="15"/>
        <v>1</v>
      </c>
      <c r="AG39" s="37">
        <f t="shared" si="15"/>
        <v>1</v>
      </c>
      <c r="AH39" s="37">
        <f t="shared" si="15"/>
        <v>4</v>
      </c>
    </row>
    <row r="40" spans="1:34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690.72220706666667</v>
      </c>
      <c r="K40" s="36">
        <f t="shared" ref="K40:AH40" si="16">AVERAGEIF($H$3:$H$22,"CC",K$3:K$22)</f>
        <v>560</v>
      </c>
      <c r="L40" s="36">
        <f t="shared" si="16"/>
        <v>623.50554494666665</v>
      </c>
      <c r="M40" s="36">
        <f t="shared" si="16"/>
        <v>690.72220706666667</v>
      </c>
      <c r="N40" s="36">
        <f t="shared" si="16"/>
        <v>560</v>
      </c>
      <c r="O40" s="36">
        <f t="shared" si="16"/>
        <v>623.50554494666665</v>
      </c>
      <c r="P40" s="36">
        <f t="shared" si="16"/>
        <v>4018.5189556125001</v>
      </c>
      <c r="Q40" s="36">
        <f t="shared" si="16"/>
        <v>5500</v>
      </c>
      <c r="R40" s="36">
        <f t="shared" si="16"/>
        <v>3532.5985023700005</v>
      </c>
      <c r="S40" s="36">
        <f t="shared" si="16"/>
        <v>4018.5189556125001</v>
      </c>
      <c r="T40" s="36">
        <f t="shared" si="16"/>
        <v>5500</v>
      </c>
      <c r="U40" s="36">
        <f t="shared" si="16"/>
        <v>3816.8689692525004</v>
      </c>
      <c r="V40" s="36">
        <f t="shared" si="16"/>
        <v>1041.8582628600002</v>
      </c>
      <c r="W40" s="36"/>
      <c r="X40" s="36">
        <f t="shared" si="16"/>
        <v>681.12884281600009</v>
      </c>
      <c r="Y40" s="36">
        <f t="shared" si="16"/>
        <v>341.68469911000005</v>
      </c>
      <c r="Z40" s="36" t="e">
        <f t="shared" si="16"/>
        <v>#DIV/0!</v>
      </c>
      <c r="AA40" s="36">
        <f t="shared" si="16"/>
        <v>273.34775928800002</v>
      </c>
      <c r="AB40" s="36"/>
      <c r="AC40" s="36"/>
      <c r="AD40" s="36"/>
      <c r="AE40" s="36">
        <f t="shared" si="16"/>
        <v>2879.1136941400005</v>
      </c>
      <c r="AF40" s="36" t="e">
        <f t="shared" si="16"/>
        <v>#DIV/0!</v>
      </c>
      <c r="AG40" s="36">
        <f t="shared" si="16"/>
        <v>2015.379585898</v>
      </c>
      <c r="AH40" s="36">
        <f t="shared" si="16"/>
        <v>1572.1666212</v>
      </c>
    </row>
    <row r="41" spans="1:34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H41" si="17">COUNTIFS($H$3:$H$22,"CC",K$3:K$22,"&gt;1")</f>
        <v>1</v>
      </c>
      <c r="L41" s="37">
        <f t="shared" si="17"/>
        <v>3</v>
      </c>
      <c r="M41" s="37">
        <f t="shared" si="17"/>
        <v>3</v>
      </c>
      <c r="N41" s="37">
        <f t="shared" si="17"/>
        <v>1</v>
      </c>
      <c r="O41" s="37">
        <f t="shared" si="17"/>
        <v>3</v>
      </c>
      <c r="P41" s="37">
        <f t="shared" si="17"/>
        <v>4</v>
      </c>
      <c r="Q41" s="37">
        <f t="shared" si="17"/>
        <v>1</v>
      </c>
      <c r="R41" s="37">
        <f t="shared" si="17"/>
        <v>4</v>
      </c>
      <c r="S41" s="37">
        <f t="shared" si="17"/>
        <v>4</v>
      </c>
      <c r="T41" s="37">
        <f t="shared" si="17"/>
        <v>1</v>
      </c>
      <c r="U41" s="37">
        <f t="shared" si="17"/>
        <v>4</v>
      </c>
      <c r="V41" s="37">
        <f t="shared" si="17"/>
        <v>2</v>
      </c>
      <c r="W41" s="37">
        <f t="shared" si="17"/>
        <v>0</v>
      </c>
      <c r="X41" s="37">
        <f t="shared" si="17"/>
        <v>1</v>
      </c>
      <c r="Y41" s="37">
        <f t="shared" si="17"/>
        <v>1</v>
      </c>
      <c r="Z41" s="37">
        <f t="shared" si="17"/>
        <v>0</v>
      </c>
      <c r="AA41" s="37">
        <f t="shared" si="17"/>
        <v>1</v>
      </c>
      <c r="AB41" s="37">
        <f t="shared" si="17"/>
        <v>0</v>
      </c>
      <c r="AC41" s="37">
        <f t="shared" si="17"/>
        <v>0</v>
      </c>
      <c r="AD41" s="37">
        <f t="shared" si="17"/>
        <v>0</v>
      </c>
      <c r="AE41" s="37">
        <f t="shared" si="17"/>
        <v>1</v>
      </c>
      <c r="AF41" s="37">
        <f t="shared" si="17"/>
        <v>0</v>
      </c>
      <c r="AG41" s="37">
        <f t="shared" si="17"/>
        <v>1</v>
      </c>
      <c r="AH41" s="37">
        <f t="shared" si="17"/>
        <v>2</v>
      </c>
    </row>
    <row r="42" spans="1:34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H43" si="18">COUNTIFS($H$3:$H$22,"CR",K$3:K$22,"&gt;1")</f>
        <v>0</v>
      </c>
      <c r="L43" s="37">
        <f t="shared" si="18"/>
        <v>0</v>
      </c>
      <c r="M43" s="37">
        <f t="shared" si="18"/>
        <v>0</v>
      </c>
      <c r="N43" s="37">
        <f t="shared" si="18"/>
        <v>0</v>
      </c>
      <c r="O43" s="37">
        <f t="shared" si="18"/>
        <v>0</v>
      </c>
      <c r="P43" s="37">
        <f t="shared" si="18"/>
        <v>0</v>
      </c>
      <c r="Q43" s="37">
        <f t="shared" si="18"/>
        <v>0</v>
      </c>
      <c r="R43" s="37">
        <f t="shared" si="18"/>
        <v>0</v>
      </c>
      <c r="S43" s="37">
        <f t="shared" si="18"/>
        <v>0</v>
      </c>
      <c r="T43" s="37">
        <f t="shared" si="18"/>
        <v>0</v>
      </c>
      <c r="U43" s="37">
        <f t="shared" si="18"/>
        <v>0</v>
      </c>
      <c r="V43" s="37">
        <f t="shared" si="18"/>
        <v>0</v>
      </c>
      <c r="W43" s="37">
        <f t="shared" si="18"/>
        <v>0</v>
      </c>
      <c r="X43" s="37">
        <f t="shared" si="18"/>
        <v>0</v>
      </c>
      <c r="Y43" s="37">
        <f t="shared" si="18"/>
        <v>2</v>
      </c>
      <c r="Z43" s="37">
        <f t="shared" si="18"/>
        <v>0</v>
      </c>
      <c r="AA43" s="37">
        <f t="shared" si="18"/>
        <v>2</v>
      </c>
      <c r="AB43" s="37">
        <f t="shared" si="18"/>
        <v>0</v>
      </c>
      <c r="AC43" s="37">
        <f t="shared" si="18"/>
        <v>0</v>
      </c>
      <c r="AD43" s="37">
        <f t="shared" si="18"/>
        <v>0</v>
      </c>
      <c r="AE43" s="37">
        <f t="shared" si="18"/>
        <v>0</v>
      </c>
      <c r="AF43" s="37">
        <f t="shared" si="18"/>
        <v>0</v>
      </c>
      <c r="AG43" s="37">
        <f t="shared" si="18"/>
        <v>0</v>
      </c>
      <c r="AH43" s="37">
        <f t="shared" si="18"/>
        <v>0</v>
      </c>
    </row>
    <row r="44" spans="1:34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735.151924818</v>
      </c>
      <c r="K44" s="36">
        <f t="shared" ref="K44:AG44" si="19">AVERAGEIF($H$3:$H$22,"HY",K$3:K$22)</f>
        <v>657.85276338000006</v>
      </c>
      <c r="L44" s="36">
        <f t="shared" si="19"/>
        <v>583.35429619700005</v>
      </c>
      <c r="M44" s="36">
        <f t="shared" si="19"/>
        <v>735.151924818</v>
      </c>
      <c r="N44" s="36">
        <f t="shared" si="19"/>
        <v>657.85276338000006</v>
      </c>
      <c r="O44" s="36">
        <f t="shared" si="19"/>
        <v>583.35429619700005</v>
      </c>
      <c r="P44" s="36">
        <f t="shared" si="19"/>
        <v>2377.4790359500003</v>
      </c>
      <c r="Q44" s="36">
        <f t="shared" si="19"/>
        <v>1862.15129303</v>
      </c>
      <c r="R44" s="36">
        <f t="shared" si="19"/>
        <v>1224.4332111665001</v>
      </c>
      <c r="S44" s="36">
        <f t="shared" si="19"/>
        <v>2377.4790359500003</v>
      </c>
      <c r="T44" s="36">
        <f t="shared" si="19"/>
        <v>2307.15129303</v>
      </c>
      <c r="U44" s="36">
        <f t="shared" si="19"/>
        <v>1224.4332111665001</v>
      </c>
      <c r="V44" s="36">
        <f t="shared" si="19"/>
        <v>2560</v>
      </c>
      <c r="W44" s="36">
        <f t="shared" si="19"/>
        <v>2560</v>
      </c>
      <c r="X44" s="36">
        <f t="shared" si="19"/>
        <v>2560</v>
      </c>
      <c r="Y44" s="36">
        <f t="shared" si="19"/>
        <v>148.02429892500001</v>
      </c>
      <c r="Z44" s="36">
        <f t="shared" si="19"/>
        <v>148.02429892500001</v>
      </c>
      <c r="AA44" s="36">
        <f t="shared" si="19"/>
        <v>148.02429892500001</v>
      </c>
      <c r="AB44" s="36"/>
      <c r="AC44" s="36"/>
      <c r="AD44" s="36"/>
      <c r="AE44" s="36">
        <f t="shared" si="19"/>
        <v>8500</v>
      </c>
      <c r="AF44" s="36">
        <f t="shared" si="19"/>
        <v>8500</v>
      </c>
      <c r="AG44" s="36">
        <f t="shared" si="19"/>
        <v>8500</v>
      </c>
      <c r="AH44" s="36"/>
    </row>
    <row r="45" spans="1:34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H45" si="20">COUNTIFS($H$3:$H$22,"HY",K$3:K$22,"&gt;1")</f>
        <v>2</v>
      </c>
      <c r="L45" s="37">
        <f t="shared" si="20"/>
        <v>2</v>
      </c>
      <c r="M45" s="37">
        <f t="shared" si="20"/>
        <v>2</v>
      </c>
      <c r="N45" s="37">
        <f t="shared" si="20"/>
        <v>2</v>
      </c>
      <c r="O45" s="37">
        <f t="shared" si="20"/>
        <v>2</v>
      </c>
      <c r="P45" s="37">
        <f t="shared" si="20"/>
        <v>2</v>
      </c>
      <c r="Q45" s="37">
        <f t="shared" si="20"/>
        <v>2</v>
      </c>
      <c r="R45" s="37">
        <f t="shared" si="20"/>
        <v>2</v>
      </c>
      <c r="S45" s="37">
        <f t="shared" si="20"/>
        <v>2</v>
      </c>
      <c r="T45" s="37">
        <f t="shared" si="20"/>
        <v>2</v>
      </c>
      <c r="U45" s="37">
        <f t="shared" si="20"/>
        <v>2</v>
      </c>
      <c r="V45" s="37">
        <f t="shared" si="20"/>
        <v>1</v>
      </c>
      <c r="W45" s="37">
        <f t="shared" si="20"/>
        <v>1</v>
      </c>
      <c r="X45" s="37">
        <f t="shared" si="20"/>
        <v>1</v>
      </c>
      <c r="Y45" s="37">
        <f t="shared" si="20"/>
        <v>2</v>
      </c>
      <c r="Z45" s="37">
        <f t="shared" si="20"/>
        <v>2</v>
      </c>
      <c r="AA45" s="37">
        <f t="shared" si="20"/>
        <v>2</v>
      </c>
      <c r="AB45" s="37">
        <f t="shared" si="20"/>
        <v>0</v>
      </c>
      <c r="AC45" s="37">
        <f t="shared" si="20"/>
        <v>0</v>
      </c>
      <c r="AD45" s="37">
        <f t="shared" si="20"/>
        <v>0</v>
      </c>
      <c r="AE45" s="37">
        <f t="shared" si="20"/>
        <v>1</v>
      </c>
      <c r="AF45" s="37">
        <f t="shared" si="20"/>
        <v>1</v>
      </c>
      <c r="AG45" s="37">
        <f t="shared" si="20"/>
        <v>1</v>
      </c>
      <c r="AH45" s="37">
        <f t="shared" si="20"/>
        <v>0</v>
      </c>
    </row>
    <row r="46" spans="1:34" x14ac:dyDescent="0.35">
      <c r="C46" s="31" t="s">
        <v>55</v>
      </c>
      <c r="E46" s="27"/>
    </row>
    <row r="47" spans="1:34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731.53812748824998</v>
      </c>
      <c r="K47" s="36">
        <f t="shared" ref="K47:AH47" si="21">AVERAGEIF($F$3:$F$22,"SW",K$3:K$22)</f>
        <v>526.21573776449998</v>
      </c>
      <c r="L47" s="36">
        <f t="shared" si="21"/>
        <v>490.299031759375</v>
      </c>
      <c r="M47" s="36">
        <f t="shared" si="21"/>
        <v>731.53812748824998</v>
      </c>
      <c r="N47" s="36">
        <f t="shared" si="21"/>
        <v>526.21573776449998</v>
      </c>
      <c r="O47" s="36">
        <f t="shared" si="21"/>
        <v>551.83721578437508</v>
      </c>
      <c r="P47" s="36">
        <f t="shared" si="21"/>
        <v>3753.4516390842859</v>
      </c>
      <c r="Q47" s="36">
        <f t="shared" si="21"/>
        <v>3881.4533165697003</v>
      </c>
      <c r="R47" s="36">
        <f t="shared" si="21"/>
        <v>2524.741263101143</v>
      </c>
      <c r="S47" s="36">
        <f t="shared" si="21"/>
        <v>3753.4516390842859</v>
      </c>
      <c r="T47" s="36">
        <f t="shared" si="21"/>
        <v>3881.4533165697003</v>
      </c>
      <c r="U47" s="36">
        <f t="shared" si="21"/>
        <v>3308.7814112261431</v>
      </c>
      <c r="V47" s="36">
        <f t="shared" si="21"/>
        <v>1271.51519177</v>
      </c>
      <c r="W47" s="36">
        <f t="shared" si="21"/>
        <v>1114.1161746390001</v>
      </c>
      <c r="X47" s="36">
        <f t="shared" si="21"/>
        <v>917.50743793800007</v>
      </c>
      <c r="Y47" s="36">
        <f t="shared" si="21"/>
        <v>308.39408064583336</v>
      </c>
      <c r="Z47" s="36">
        <f t="shared" si="21"/>
        <v>449.04464555166669</v>
      </c>
      <c r="AA47" s="36">
        <f t="shared" si="21"/>
        <v>225.2521750819167</v>
      </c>
      <c r="AB47" s="36">
        <f t="shared" si="21"/>
        <v>98.304368350500013</v>
      </c>
      <c r="AC47" s="36">
        <f t="shared" si="21"/>
        <v>79.539716842000004</v>
      </c>
      <c r="AD47" s="36">
        <f t="shared" si="21"/>
        <v>68.813057845350002</v>
      </c>
      <c r="AE47" s="36">
        <f t="shared" si="21"/>
        <v>2879.1136941400005</v>
      </c>
      <c r="AF47" s="36"/>
      <c r="AG47" s="36">
        <f t="shared" si="21"/>
        <v>2015.379585898</v>
      </c>
      <c r="AH47" s="36">
        <f t="shared" si="21"/>
        <v>1064.0902531500001</v>
      </c>
    </row>
    <row r="48" spans="1:34" x14ac:dyDescent="0.35">
      <c r="E48" s="27" t="s">
        <v>29</v>
      </c>
      <c r="F48" t="s">
        <v>43</v>
      </c>
      <c r="J48" s="37">
        <f>COUNTIFS($F$3:$F$22,"SW",J$3:J$22,"&gt;1")</f>
        <v>8</v>
      </c>
      <c r="K48" s="37">
        <f t="shared" ref="K48:AH48" si="22">COUNTIFS($F$3:$F$22,"SW",K$3:K$22,"&gt;1")</f>
        <v>4</v>
      </c>
      <c r="L48" s="37">
        <f t="shared" si="22"/>
        <v>8</v>
      </c>
      <c r="M48" s="37">
        <f t="shared" si="22"/>
        <v>8</v>
      </c>
      <c r="N48" s="37">
        <f t="shared" si="22"/>
        <v>4</v>
      </c>
      <c r="O48" s="37">
        <f t="shared" si="22"/>
        <v>8</v>
      </c>
      <c r="P48" s="37">
        <f t="shared" si="22"/>
        <v>7</v>
      </c>
      <c r="Q48" s="37">
        <f t="shared" si="22"/>
        <v>4</v>
      </c>
      <c r="R48" s="37">
        <f t="shared" si="22"/>
        <v>7</v>
      </c>
      <c r="S48" s="37">
        <f t="shared" si="22"/>
        <v>7</v>
      </c>
      <c r="T48" s="37">
        <f t="shared" si="22"/>
        <v>4</v>
      </c>
      <c r="U48" s="37">
        <f t="shared" si="22"/>
        <v>7</v>
      </c>
      <c r="V48" s="37">
        <f t="shared" si="22"/>
        <v>2</v>
      </c>
      <c r="W48" s="37">
        <f t="shared" si="22"/>
        <v>1</v>
      </c>
      <c r="X48" s="37">
        <f t="shared" si="22"/>
        <v>1</v>
      </c>
      <c r="Y48" s="37">
        <f t="shared" si="22"/>
        <v>6</v>
      </c>
      <c r="Z48" s="37">
        <f t="shared" si="22"/>
        <v>3</v>
      </c>
      <c r="AA48" s="37">
        <f t="shared" si="22"/>
        <v>6</v>
      </c>
      <c r="AB48" s="37">
        <f t="shared" si="22"/>
        <v>1</v>
      </c>
      <c r="AC48" s="37">
        <f t="shared" si="22"/>
        <v>1</v>
      </c>
      <c r="AD48" s="37">
        <f t="shared" si="22"/>
        <v>1</v>
      </c>
      <c r="AE48" s="37">
        <f t="shared" si="22"/>
        <v>1</v>
      </c>
      <c r="AF48" s="37">
        <f t="shared" si="22"/>
        <v>0</v>
      </c>
      <c r="AG48" s="37">
        <f t="shared" si="22"/>
        <v>1</v>
      </c>
      <c r="AH48" s="37">
        <f t="shared" si="22"/>
        <v>4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688.74994346325002</v>
      </c>
      <c r="K49" s="36">
        <f t="shared" ref="K49:AH49" si="23">AVERAGEIF($G$3:$G$22,"SaaS",K$3:K$22)</f>
        <v>598.97259021159994</v>
      </c>
      <c r="L49" s="36">
        <f t="shared" si="23"/>
        <v>509.049031759375</v>
      </c>
      <c r="M49" s="36">
        <f t="shared" si="23"/>
        <v>688.74994346325002</v>
      </c>
      <c r="N49" s="36">
        <f t="shared" si="23"/>
        <v>598.97259021159994</v>
      </c>
      <c r="O49" s="36">
        <f t="shared" si="23"/>
        <v>509.049031759375</v>
      </c>
      <c r="P49" s="36">
        <f t="shared" si="23"/>
        <v>3656.6220811240005</v>
      </c>
      <c r="Q49" s="36">
        <f t="shared" si="23"/>
        <v>3355.4105443797998</v>
      </c>
      <c r="R49" s="36">
        <f t="shared" si="23"/>
        <v>2682.8166311828004</v>
      </c>
      <c r="S49" s="36">
        <f t="shared" si="23"/>
        <v>3656.6220811240005</v>
      </c>
      <c r="T49" s="36">
        <f t="shared" si="23"/>
        <v>3503.7438777131333</v>
      </c>
      <c r="U49" s="36">
        <f t="shared" si="23"/>
        <v>3345.3529216233001</v>
      </c>
      <c r="V49" s="36">
        <f t="shared" si="23"/>
        <v>1488.6103592650002</v>
      </c>
      <c r="W49" s="36">
        <f t="shared" si="23"/>
        <v>1837.0580873194999</v>
      </c>
      <c r="X49" s="36">
        <f t="shared" si="23"/>
        <v>1386.2120935846669</v>
      </c>
      <c r="Y49" s="36">
        <f t="shared" si="23"/>
        <v>308.86416899785718</v>
      </c>
      <c r="Z49" s="36">
        <f t="shared" si="23"/>
        <v>361.78348416375002</v>
      </c>
      <c r="AA49" s="36">
        <f t="shared" si="23"/>
        <v>227.83725853992863</v>
      </c>
      <c r="AB49" s="36">
        <f t="shared" si="23"/>
        <v>98.304368350500013</v>
      </c>
      <c r="AC49" s="36">
        <f t="shared" si="23"/>
        <v>79.539716842000004</v>
      </c>
      <c r="AD49" s="36">
        <f t="shared" si="23"/>
        <v>68.813057845350002</v>
      </c>
      <c r="AE49" s="36">
        <f t="shared" si="23"/>
        <v>4500.9712313800001</v>
      </c>
      <c r="AF49" s="36">
        <f t="shared" si="23"/>
        <v>5311.9</v>
      </c>
      <c r="AG49" s="36">
        <f t="shared" si="23"/>
        <v>4213.0598619659995</v>
      </c>
      <c r="AH49" s="36">
        <f t="shared" si="23"/>
        <v>1183.4490425000001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8</v>
      </c>
      <c r="K50" s="37">
        <f t="shared" ref="K50:AH50" si="24">COUNTIFS($G$3:$G$22,"SaaS",K$3:K$22,"&gt;1")</f>
        <v>5</v>
      </c>
      <c r="L50" s="37">
        <f t="shared" si="24"/>
        <v>8</v>
      </c>
      <c r="M50" s="37">
        <f t="shared" si="24"/>
        <v>8</v>
      </c>
      <c r="N50" s="37">
        <f t="shared" si="24"/>
        <v>5</v>
      </c>
      <c r="O50" s="37">
        <f t="shared" si="24"/>
        <v>8</v>
      </c>
      <c r="P50" s="37">
        <f t="shared" si="24"/>
        <v>10</v>
      </c>
      <c r="Q50" s="37">
        <f t="shared" si="24"/>
        <v>6</v>
      </c>
      <c r="R50" s="37">
        <f t="shared" si="24"/>
        <v>10</v>
      </c>
      <c r="S50" s="37">
        <f t="shared" si="24"/>
        <v>10</v>
      </c>
      <c r="T50" s="37">
        <f t="shared" si="24"/>
        <v>6</v>
      </c>
      <c r="U50" s="37">
        <f t="shared" si="24"/>
        <v>10</v>
      </c>
      <c r="V50" s="37">
        <f t="shared" si="24"/>
        <v>4</v>
      </c>
      <c r="W50" s="37">
        <f t="shared" si="24"/>
        <v>2</v>
      </c>
      <c r="X50" s="37">
        <f t="shared" si="24"/>
        <v>3</v>
      </c>
      <c r="Y50" s="37">
        <f t="shared" si="24"/>
        <v>7</v>
      </c>
      <c r="Z50" s="37">
        <f t="shared" si="24"/>
        <v>4</v>
      </c>
      <c r="AA50" s="37">
        <f t="shared" si="24"/>
        <v>7</v>
      </c>
      <c r="AB50" s="37">
        <f t="shared" si="24"/>
        <v>1</v>
      </c>
      <c r="AC50" s="37">
        <f t="shared" si="24"/>
        <v>1</v>
      </c>
      <c r="AD50" s="37">
        <f t="shared" si="24"/>
        <v>1</v>
      </c>
      <c r="AE50" s="37">
        <f t="shared" si="24"/>
        <v>3</v>
      </c>
      <c r="AF50" s="37">
        <f t="shared" si="24"/>
        <v>2</v>
      </c>
      <c r="AG50" s="37">
        <f t="shared" si="24"/>
        <v>3</v>
      </c>
      <c r="AH50" s="37">
        <f t="shared" si="24"/>
        <v>6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H52" si="25">COUNTIFS($E$3:$E$22,"HW",K$3:K$22,"&gt;1")</f>
        <v>0</v>
      </c>
      <c r="L52" s="37">
        <f t="shared" si="25"/>
        <v>0</v>
      </c>
      <c r="M52" s="37">
        <f t="shared" si="25"/>
        <v>0</v>
      </c>
      <c r="N52" s="37">
        <f t="shared" si="25"/>
        <v>0</v>
      </c>
      <c r="O52" s="37">
        <f t="shared" si="25"/>
        <v>0</v>
      </c>
      <c r="P52" s="37">
        <f t="shared" si="25"/>
        <v>0</v>
      </c>
      <c r="Q52" s="37">
        <f t="shared" si="25"/>
        <v>0</v>
      </c>
      <c r="R52" s="37">
        <f t="shared" si="25"/>
        <v>0</v>
      </c>
      <c r="S52" s="37">
        <f t="shared" si="25"/>
        <v>0</v>
      </c>
      <c r="T52" s="37">
        <f t="shared" si="25"/>
        <v>0</v>
      </c>
      <c r="U52" s="37">
        <f t="shared" si="25"/>
        <v>0</v>
      </c>
      <c r="V52" s="37">
        <f t="shared" si="25"/>
        <v>0</v>
      </c>
      <c r="W52" s="37">
        <f t="shared" si="25"/>
        <v>0</v>
      </c>
      <c r="X52" s="37">
        <f t="shared" si="25"/>
        <v>0</v>
      </c>
      <c r="Y52" s="37">
        <f t="shared" si="25"/>
        <v>0</v>
      </c>
      <c r="Z52" s="37">
        <f t="shared" si="25"/>
        <v>0</v>
      </c>
      <c r="AA52" s="37">
        <f t="shared" si="25"/>
        <v>0</v>
      </c>
      <c r="AB52" s="37">
        <f t="shared" si="25"/>
        <v>0</v>
      </c>
      <c r="AC52" s="37">
        <f t="shared" si="25"/>
        <v>0</v>
      </c>
      <c r="AD52" s="37">
        <f t="shared" si="25"/>
        <v>0</v>
      </c>
      <c r="AE52" s="37">
        <f t="shared" si="25"/>
        <v>0</v>
      </c>
      <c r="AF52" s="37">
        <f t="shared" si="25"/>
        <v>0</v>
      </c>
      <c r="AG52" s="37">
        <f t="shared" si="25"/>
        <v>0</v>
      </c>
      <c r="AH52" s="37">
        <f t="shared" si="25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832.4610944399999</v>
      </c>
      <c r="K54" s="36">
        <f t="shared" ref="K54:AH54" si="26">AVERAGEIF($D$3:$D$22,"S",K$3:K$22)</f>
        <v>725</v>
      </c>
      <c r="L54" s="36">
        <f t="shared" si="26"/>
        <v>646</v>
      </c>
      <c r="M54" s="36">
        <f t="shared" si="26"/>
        <v>832.4610944399999</v>
      </c>
      <c r="N54" s="36">
        <f t="shared" si="26"/>
        <v>725</v>
      </c>
      <c r="O54" s="36">
        <f t="shared" si="26"/>
        <v>744.46109444000001</v>
      </c>
      <c r="P54" s="36">
        <f t="shared" si="26"/>
        <v>3565.3432229416667</v>
      </c>
      <c r="Q54" s="36">
        <f t="shared" si="26"/>
        <v>3368.8833333333332</v>
      </c>
      <c r="R54" s="36">
        <f t="shared" si="26"/>
        <v>2986.2462450200001</v>
      </c>
      <c r="S54" s="36">
        <f t="shared" si="26"/>
        <v>3565.3432229416667</v>
      </c>
      <c r="T54" s="36">
        <f t="shared" si="26"/>
        <v>3665.5499999999997</v>
      </c>
      <c r="U54" s="36">
        <f t="shared" si="26"/>
        <v>3565.3432229416667</v>
      </c>
      <c r="V54" s="36">
        <f t="shared" si="26"/>
        <v>1705.7055267600001</v>
      </c>
      <c r="W54" s="36">
        <f t="shared" si="26"/>
        <v>2560</v>
      </c>
      <c r="X54" s="36">
        <f t="shared" si="26"/>
        <v>1620.564421408</v>
      </c>
      <c r="Y54" s="36">
        <f t="shared" si="26"/>
        <v>230.56156637000004</v>
      </c>
      <c r="Z54" s="36">
        <f t="shared" si="26"/>
        <v>100</v>
      </c>
      <c r="AA54" s="36">
        <f t="shared" si="26"/>
        <v>164.44925309600001</v>
      </c>
      <c r="AB54" s="36"/>
      <c r="AC54" s="36"/>
      <c r="AD54" s="36"/>
      <c r="AE54" s="36">
        <f t="shared" si="26"/>
        <v>5311.9</v>
      </c>
      <c r="AF54" s="36">
        <f t="shared" si="26"/>
        <v>5311.9</v>
      </c>
      <c r="AG54" s="36">
        <f t="shared" si="26"/>
        <v>5311.9</v>
      </c>
      <c r="AH54" s="36">
        <f t="shared" si="26"/>
        <v>1381.4444141333333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H55" si="27">COUNTIFS($D$3:$D$22,"S",K$3:K$22,"&gt;1")</f>
        <v>2</v>
      </c>
      <c r="L55" s="37">
        <f t="shared" si="27"/>
        <v>5</v>
      </c>
      <c r="M55" s="37">
        <f t="shared" si="27"/>
        <v>5</v>
      </c>
      <c r="N55" s="37">
        <f t="shared" si="27"/>
        <v>2</v>
      </c>
      <c r="O55" s="37">
        <f t="shared" si="27"/>
        <v>5</v>
      </c>
      <c r="P55" s="37">
        <f t="shared" si="27"/>
        <v>6</v>
      </c>
      <c r="Q55" s="37">
        <f t="shared" si="27"/>
        <v>3</v>
      </c>
      <c r="R55" s="37">
        <f t="shared" si="27"/>
        <v>6</v>
      </c>
      <c r="S55" s="37">
        <f t="shared" si="27"/>
        <v>6</v>
      </c>
      <c r="T55" s="37">
        <f t="shared" si="27"/>
        <v>3</v>
      </c>
      <c r="U55" s="37">
        <f t="shared" si="27"/>
        <v>6</v>
      </c>
      <c r="V55" s="37">
        <f t="shared" si="27"/>
        <v>2</v>
      </c>
      <c r="W55" s="37">
        <f t="shared" si="27"/>
        <v>1</v>
      </c>
      <c r="X55" s="37">
        <f t="shared" si="27"/>
        <v>2</v>
      </c>
      <c r="Y55" s="37">
        <f t="shared" si="27"/>
        <v>3</v>
      </c>
      <c r="Z55" s="37">
        <f t="shared" si="27"/>
        <v>1</v>
      </c>
      <c r="AA55" s="37">
        <f t="shared" si="27"/>
        <v>3</v>
      </c>
      <c r="AB55" s="37">
        <f t="shared" si="27"/>
        <v>0</v>
      </c>
      <c r="AC55" s="37">
        <f t="shared" si="27"/>
        <v>0</v>
      </c>
      <c r="AD55" s="37">
        <f t="shared" si="27"/>
        <v>0</v>
      </c>
      <c r="AE55" s="37">
        <f t="shared" si="27"/>
        <v>2</v>
      </c>
      <c r="AF55" s="37">
        <f t="shared" si="27"/>
        <v>2</v>
      </c>
      <c r="AG55" s="37">
        <f t="shared" si="27"/>
        <v>2</v>
      </c>
      <c r="AH55" s="37">
        <f t="shared" si="27"/>
        <v>3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641.54569734533334</v>
      </c>
      <c r="K56" s="36">
        <f t="shared" ref="K56:AH56" si="28">AVERAGEIF($D$3:$D$22,"m",K$3:K$22)</f>
        <v>548.93607398000006</v>
      </c>
      <c r="L56" s="36">
        <f t="shared" si="28"/>
        <v>374.54617836866674</v>
      </c>
      <c r="M56" s="36">
        <f t="shared" si="28"/>
        <v>641.54569734533334</v>
      </c>
      <c r="N56" s="36">
        <f t="shared" si="28"/>
        <v>548.93607398000006</v>
      </c>
      <c r="O56" s="36">
        <f t="shared" si="28"/>
        <v>374.54617836866674</v>
      </c>
      <c r="P56" s="36">
        <f t="shared" si="28"/>
        <v>3528.8747613</v>
      </c>
      <c r="Q56" s="36">
        <f t="shared" si="28"/>
        <v>3433.6511566300005</v>
      </c>
      <c r="R56" s="36">
        <f t="shared" si="28"/>
        <v>1899.8042696416669</v>
      </c>
      <c r="S56" s="36">
        <f t="shared" si="28"/>
        <v>3528.8747613</v>
      </c>
      <c r="T56" s="36">
        <f t="shared" si="28"/>
        <v>3433.6511566300005</v>
      </c>
      <c r="U56" s="36">
        <f t="shared" si="28"/>
        <v>2491.3108962976671</v>
      </c>
      <c r="V56" s="36">
        <f t="shared" si="28"/>
        <v>1232.3054722000002</v>
      </c>
      <c r="W56" s="36"/>
      <c r="X56" s="36"/>
      <c r="Y56" s="36">
        <f t="shared" si="28"/>
        <v>162.44026679000001</v>
      </c>
      <c r="Z56" s="36">
        <f t="shared" si="28"/>
        <v>182.04512657500001</v>
      </c>
      <c r="AA56" s="36">
        <f t="shared" si="28"/>
        <v>137.79415734600002</v>
      </c>
      <c r="AB56" s="36"/>
      <c r="AC56" s="36"/>
      <c r="AD56" s="36"/>
      <c r="AE56" s="36">
        <f t="shared" si="28"/>
        <v>2879.1136941400005</v>
      </c>
      <c r="AF56" s="36"/>
      <c r="AG56" s="36">
        <f t="shared" si="28"/>
        <v>2015.379585898</v>
      </c>
      <c r="AH56" s="36">
        <f t="shared" si="28"/>
        <v>1086.0833106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3</v>
      </c>
      <c r="K57" s="37">
        <f t="shared" ref="K57:AH57" si="29">COUNTIFS($D$3:$D$22,"m",K$3:K$22,"&gt;1")</f>
        <v>2</v>
      </c>
      <c r="L57" s="37">
        <f t="shared" si="29"/>
        <v>3</v>
      </c>
      <c r="M57" s="37">
        <f t="shared" si="29"/>
        <v>3</v>
      </c>
      <c r="N57" s="37">
        <f t="shared" si="29"/>
        <v>2</v>
      </c>
      <c r="O57" s="37">
        <f t="shared" si="29"/>
        <v>3</v>
      </c>
      <c r="P57" s="37">
        <f t="shared" si="29"/>
        <v>3</v>
      </c>
      <c r="Q57" s="37">
        <f t="shared" si="29"/>
        <v>2</v>
      </c>
      <c r="R57" s="37">
        <f t="shared" si="29"/>
        <v>3</v>
      </c>
      <c r="S57" s="37">
        <f t="shared" si="29"/>
        <v>3</v>
      </c>
      <c r="T57" s="37">
        <f t="shared" si="29"/>
        <v>2</v>
      </c>
      <c r="U57" s="37">
        <f t="shared" si="29"/>
        <v>3</v>
      </c>
      <c r="V57" s="37">
        <f t="shared" si="29"/>
        <v>1</v>
      </c>
      <c r="W57" s="37">
        <f t="shared" si="29"/>
        <v>0</v>
      </c>
      <c r="X57" s="37">
        <f t="shared" si="29"/>
        <v>0</v>
      </c>
      <c r="Y57" s="37">
        <f t="shared" si="29"/>
        <v>3</v>
      </c>
      <c r="Z57" s="37">
        <f t="shared" si="29"/>
        <v>2</v>
      </c>
      <c r="AA57" s="37">
        <f t="shared" si="29"/>
        <v>3</v>
      </c>
      <c r="AB57" s="37">
        <f t="shared" si="29"/>
        <v>0</v>
      </c>
      <c r="AC57" s="37">
        <f t="shared" si="29"/>
        <v>0</v>
      </c>
      <c r="AD57" s="37">
        <f t="shared" si="29"/>
        <v>0</v>
      </c>
      <c r="AE57" s="37">
        <f t="shared" si="29"/>
        <v>1</v>
      </c>
      <c r="AF57" s="37">
        <f t="shared" si="29"/>
        <v>0</v>
      </c>
      <c r="AG57" s="37">
        <f t="shared" si="29"/>
        <v>1</v>
      </c>
      <c r="AH57" s="37">
        <f t="shared" si="29"/>
        <v>2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655.36245567000003</v>
      </c>
      <c r="K58" s="36">
        <f t="shared" ref="K58:AH58" si="30">AVERAGEIF($D$3:$D$22,"l",K$3:K$22)</f>
        <v>446.99080309800001</v>
      </c>
      <c r="L58" s="36">
        <f t="shared" si="30"/>
        <v>458.75371896900003</v>
      </c>
      <c r="M58" s="36">
        <f t="shared" si="30"/>
        <v>655.36245567000003</v>
      </c>
      <c r="N58" s="36">
        <f t="shared" si="30"/>
        <v>446.99080309800001</v>
      </c>
      <c r="O58" s="36">
        <f t="shared" si="30"/>
        <v>458.75371896900003</v>
      </c>
      <c r="P58" s="36">
        <f t="shared" si="30"/>
        <v>4587.5371896900006</v>
      </c>
      <c r="Q58" s="36">
        <f t="shared" si="30"/>
        <v>3158.5109530188006</v>
      </c>
      <c r="R58" s="36">
        <f t="shared" si="30"/>
        <v>3211.2760327830001</v>
      </c>
      <c r="S58" s="36">
        <f t="shared" si="30"/>
        <v>4587.5371896900006</v>
      </c>
      <c r="T58" s="36">
        <f t="shared" si="30"/>
        <v>3158.5109530188006</v>
      </c>
      <c r="U58" s="36">
        <f t="shared" si="30"/>
        <v>4587.5371896900006</v>
      </c>
      <c r="V58" s="36">
        <f t="shared" si="30"/>
        <v>1310.7249113400001</v>
      </c>
      <c r="W58" s="36">
        <f t="shared" si="30"/>
        <v>1114.1161746390001</v>
      </c>
      <c r="X58" s="36">
        <f t="shared" si="30"/>
        <v>917.50743793800007</v>
      </c>
      <c r="Y58" s="36">
        <f t="shared" si="30"/>
        <v>556.52184175249999</v>
      </c>
      <c r="Z58" s="36">
        <f t="shared" si="30"/>
        <v>983.0436835050001</v>
      </c>
      <c r="AA58" s="36">
        <f t="shared" si="30"/>
        <v>409.06528922675005</v>
      </c>
      <c r="AB58" s="36">
        <f t="shared" si="30"/>
        <v>98.304368350500013</v>
      </c>
      <c r="AC58" s="36">
        <f t="shared" si="30"/>
        <v>79.539716842000004</v>
      </c>
      <c r="AD58" s="36">
        <f t="shared" si="30"/>
        <v>68.813057845350002</v>
      </c>
      <c r="AE58" s="36"/>
      <c r="AF58" s="36"/>
      <c r="AG58" s="36"/>
      <c r="AH58" s="36">
        <f t="shared" si="30"/>
        <v>784.19439140000009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H59" si="31">COUNTIFS($D$3:$D$22,"l",K$3:K$22,"&gt;1")</f>
        <v>1</v>
      </c>
      <c r="L59" s="37">
        <f t="shared" si="31"/>
        <v>1</v>
      </c>
      <c r="M59" s="37">
        <f t="shared" si="31"/>
        <v>1</v>
      </c>
      <c r="N59" s="37">
        <f t="shared" si="31"/>
        <v>1</v>
      </c>
      <c r="O59" s="37">
        <f t="shared" si="31"/>
        <v>1</v>
      </c>
      <c r="P59" s="37">
        <f t="shared" si="31"/>
        <v>1</v>
      </c>
      <c r="Q59" s="37">
        <f t="shared" si="31"/>
        <v>1</v>
      </c>
      <c r="R59" s="37">
        <f t="shared" si="31"/>
        <v>1</v>
      </c>
      <c r="S59" s="37">
        <f t="shared" si="31"/>
        <v>1</v>
      </c>
      <c r="T59" s="37">
        <f t="shared" si="31"/>
        <v>1</v>
      </c>
      <c r="U59" s="37">
        <f t="shared" si="31"/>
        <v>1</v>
      </c>
      <c r="V59" s="37">
        <f t="shared" si="31"/>
        <v>1</v>
      </c>
      <c r="W59" s="37">
        <f t="shared" si="31"/>
        <v>1</v>
      </c>
      <c r="X59" s="37">
        <f t="shared" si="31"/>
        <v>1</v>
      </c>
      <c r="Y59" s="37">
        <f t="shared" si="31"/>
        <v>2</v>
      </c>
      <c r="Z59" s="37">
        <f t="shared" si="31"/>
        <v>1</v>
      </c>
      <c r="AA59" s="37">
        <f t="shared" si="31"/>
        <v>2</v>
      </c>
      <c r="AB59" s="37">
        <f t="shared" si="31"/>
        <v>1</v>
      </c>
      <c r="AC59" s="37">
        <f t="shared" si="31"/>
        <v>1</v>
      </c>
      <c r="AD59" s="37">
        <f t="shared" si="31"/>
        <v>1</v>
      </c>
      <c r="AE59" s="37">
        <f t="shared" si="31"/>
        <v>0</v>
      </c>
      <c r="AF59" s="37">
        <f t="shared" si="31"/>
        <v>0</v>
      </c>
      <c r="AG59" s="37">
        <f t="shared" si="31"/>
        <v>0</v>
      </c>
      <c r="AH59" s="37">
        <f t="shared" si="31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3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130</v>
      </c>
      <c r="Z3" s="106"/>
      <c r="AA3" s="108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3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6">
        <v>890</v>
      </c>
      <c r="M5" s="107">
        <v>890</v>
      </c>
      <c r="N5" s="107">
        <v>1780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63</v>
      </c>
      <c r="B6" s="29">
        <v>1.1202777020000001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1232.3054722000002</v>
      </c>
      <c r="K6" s="116"/>
      <c r="L6" s="116">
        <v>1232.3054722000002</v>
      </c>
      <c r="M6" s="117">
        <v>1232.3054722000002</v>
      </c>
      <c r="N6" s="117"/>
      <c r="O6" s="118">
        <v>1232.3054722000002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63</v>
      </c>
      <c r="B7" s="29">
        <v>1.1202777020000001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>
        <v>806.59994544000006</v>
      </c>
      <c r="K7" s="113">
        <v>806.59994544000006</v>
      </c>
      <c r="L7" s="113">
        <v>451.69596944640011</v>
      </c>
      <c r="M7" s="114">
        <v>806.59994544000006</v>
      </c>
      <c r="N7" s="114">
        <v>806.59994544000006</v>
      </c>
      <c r="O7" s="111">
        <v>451.69596944640011</v>
      </c>
      <c r="P7" s="113">
        <v>4839.5996726400008</v>
      </c>
      <c r="Q7" s="113">
        <v>4839.5996726400008</v>
      </c>
      <c r="R7" s="111">
        <v>2710.1758166784007</v>
      </c>
      <c r="S7" s="114">
        <v>4839.5996726400008</v>
      </c>
      <c r="T7" s="114">
        <v>4839.5996726400008</v>
      </c>
      <c r="U7" s="111">
        <v>4839.5996726400008</v>
      </c>
      <c r="V7" s="113"/>
      <c r="W7" s="113"/>
      <c r="X7" s="111"/>
      <c r="Y7" s="113">
        <v>201.64998636000001</v>
      </c>
      <c r="Z7" s="113">
        <v>201.64998636000001</v>
      </c>
      <c r="AA7" s="111">
        <v>112.92399236160003</v>
      </c>
      <c r="AB7" s="113"/>
      <c r="AC7" s="113"/>
      <c r="AD7" s="111"/>
      <c r="AE7" s="113"/>
      <c r="AF7" s="113"/>
      <c r="AG7" s="111"/>
      <c r="AH7" s="111">
        <v>896.22216160000005</v>
      </c>
      <c r="AI7" s="109"/>
      <c r="AJ7" s="109"/>
      <c r="AK7" s="112"/>
      <c r="AL7" s="109"/>
      <c r="AM7" s="109"/>
      <c r="AN7" s="112"/>
      <c r="AO7" s="109"/>
      <c r="AP7" s="109"/>
      <c r="AQ7" s="112"/>
    </row>
    <row r="8" spans="1:43" x14ac:dyDescent="0.35">
      <c r="A8" t="s">
        <v>63</v>
      </c>
      <c r="B8" s="29">
        <v>1.1202777020000001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3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63</v>
      </c>
      <c r="B9" s="29">
        <v>1.1202777020000001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3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123.23054722000001</v>
      </c>
      <c r="Z9" s="113"/>
      <c r="AA9" s="111">
        <v>123.23054722000001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6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63</v>
      </c>
      <c r="B11" s="29">
        <v>1.1202777020000001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3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3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3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63</v>
      </c>
      <c r="B14" s="29">
        <v>1.1202777020000001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728.18050630000005</v>
      </c>
      <c r="K14" s="106">
        <v>726.69053695634</v>
      </c>
      <c r="L14" s="106">
        <v>509.72635441</v>
      </c>
      <c r="M14" s="107">
        <v>728.18050630000005</v>
      </c>
      <c r="N14" s="107">
        <v>726.69053695634</v>
      </c>
      <c r="O14" s="108">
        <v>509.72635441</v>
      </c>
      <c r="P14" s="106">
        <v>5097.2635441000002</v>
      </c>
      <c r="Q14" s="106">
        <v>4665.5533288572806</v>
      </c>
      <c r="R14" s="108">
        <v>3568.0844808700003</v>
      </c>
      <c r="S14" s="107">
        <v>5097.2635441000002</v>
      </c>
      <c r="T14" s="107">
        <v>4665.5533288572806</v>
      </c>
      <c r="U14" s="108">
        <v>5097.2635441000002</v>
      </c>
      <c r="V14" s="106">
        <v>1456.3610126000001</v>
      </c>
      <c r="W14" s="121">
        <v>1237.90686071</v>
      </c>
      <c r="X14" s="108">
        <v>1019.45270882</v>
      </c>
      <c r="Y14" s="106">
        <v>1092.27075945</v>
      </c>
      <c r="Z14" s="106">
        <v>1092.27075945</v>
      </c>
      <c r="AA14" s="108">
        <v>764.58953161500006</v>
      </c>
      <c r="AB14" s="106">
        <v>109.22707594500001</v>
      </c>
      <c r="AC14" s="127">
        <v>105.86624283900001</v>
      </c>
      <c r="AD14" s="108">
        <v>76.458953161500006</v>
      </c>
      <c r="AE14" s="106"/>
      <c r="AF14" s="106"/>
      <c r="AG14" s="108"/>
      <c r="AH14" s="108">
        <v>896.22216160000005</v>
      </c>
      <c r="AI14" s="109"/>
      <c r="AJ14" s="109"/>
      <c r="AK14" s="112"/>
      <c r="AL14" s="106">
        <v>3640.9025315000004</v>
      </c>
      <c r="AM14" s="106">
        <v>3094.7671517750005</v>
      </c>
      <c r="AN14" s="108">
        <v>2548.6317720500001</v>
      </c>
      <c r="AO14" s="106">
        <v>7281.8050630000007</v>
      </c>
      <c r="AP14" s="106">
        <v>6043.8982022900009</v>
      </c>
      <c r="AQ14" s="108">
        <v>5097.2635441000002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6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3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3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9"/>
      <c r="AJ17" s="109"/>
      <c r="AK17" s="112"/>
      <c r="AL17" s="109"/>
      <c r="AM17" s="109"/>
      <c r="AN17" s="112"/>
      <c r="AO17" s="109"/>
      <c r="AP17" s="109"/>
      <c r="AQ17" s="112"/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6">
        <v>250</v>
      </c>
      <c r="M18" s="107">
        <v>800</v>
      </c>
      <c r="N18" s="107"/>
      <c r="O18" s="108">
        <v>250</v>
      </c>
      <c r="P18" s="106">
        <v>4250</v>
      </c>
      <c r="Q18" s="106"/>
      <c r="R18" s="115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>
        <v>250</v>
      </c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1160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6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15">
        <v>700</v>
      </c>
      <c r="S19" s="107">
        <v>700</v>
      </c>
      <c r="T19" s="107"/>
      <c r="U19" s="115"/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63</v>
      </c>
      <c r="B20" s="29">
        <v>1.1202777020000001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580.303849636</v>
      </c>
      <c r="K20" s="106">
        <v>425.70552676000005</v>
      </c>
      <c r="L20" s="106">
        <v>276.70859239400005</v>
      </c>
      <c r="M20" s="107">
        <v>580.303849636</v>
      </c>
      <c r="N20" s="107">
        <v>425.70552676000005</v>
      </c>
      <c r="O20" s="108">
        <v>276.70859239400005</v>
      </c>
      <c r="P20" s="106">
        <v>3864.9580719000005</v>
      </c>
      <c r="Q20" s="106">
        <v>2834.3025860600001</v>
      </c>
      <c r="R20" s="115">
        <v>1558.8664223330002</v>
      </c>
      <c r="S20" s="107">
        <v>3864.9580719000005</v>
      </c>
      <c r="T20" s="107">
        <v>2834.3025860600001</v>
      </c>
      <c r="U20" s="115">
        <v>1558.8664223330002</v>
      </c>
      <c r="V20" s="106"/>
      <c r="W20" s="109"/>
      <c r="X20" s="108"/>
      <c r="Y20" s="106">
        <v>196.04859785000002</v>
      </c>
      <c r="Z20" s="106">
        <v>196.04859785000002</v>
      </c>
      <c r="AA20" s="108">
        <v>196.04859785000002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63</v>
      </c>
      <c r="B21" s="29">
        <v>1.1202777020000001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3"/>
      <c r="M21" s="114"/>
      <c r="N21" s="114"/>
      <c r="O21" s="111"/>
      <c r="P21" s="106">
        <v>5685.4093376500005</v>
      </c>
      <c r="Q21" s="106"/>
      <c r="R21" s="115">
        <v>4548.3274701200007</v>
      </c>
      <c r="S21" s="107">
        <v>5685.4093376500005</v>
      </c>
      <c r="T21" s="107"/>
      <c r="U21" s="115">
        <v>5685.4093376500005</v>
      </c>
      <c r="V21" s="106">
        <v>851.41105352000011</v>
      </c>
      <c r="W21" s="109"/>
      <c r="X21" s="108">
        <v>681.12884281600009</v>
      </c>
      <c r="Y21" s="106">
        <v>341.68469911000005</v>
      </c>
      <c r="Z21" s="106"/>
      <c r="AA21" s="108">
        <v>273.34775928800002</v>
      </c>
      <c r="AB21" s="106"/>
      <c r="AC21" s="106"/>
      <c r="AD21" s="108"/>
      <c r="AE21" s="106"/>
      <c r="AF21" s="106"/>
      <c r="AG21" s="108"/>
      <c r="AH21" s="108">
        <v>1344.3332424</v>
      </c>
      <c r="AI21" s="109">
        <v>110.90749249800001</v>
      </c>
      <c r="AJ21" s="109"/>
      <c r="AK21" s="112">
        <v>88.501938458000012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728.18050630000005</v>
      </c>
      <c r="K22" s="106"/>
      <c r="L22" s="106">
        <v>509.72635441</v>
      </c>
      <c r="M22" s="107">
        <v>728.18050630000005</v>
      </c>
      <c r="N22" s="107"/>
      <c r="O22" s="108">
        <v>509.72635441</v>
      </c>
      <c r="P22" s="106">
        <v>2912.7220252000002</v>
      </c>
      <c r="Q22" s="106"/>
      <c r="R22" s="115">
        <v>2038.90541764</v>
      </c>
      <c r="S22" s="107">
        <v>2912.7220252000002</v>
      </c>
      <c r="T22" s="107"/>
      <c r="U22" s="115">
        <v>2038.90541764</v>
      </c>
      <c r="V22" s="106">
        <v>1568.3887828000002</v>
      </c>
      <c r="W22" s="109"/>
      <c r="X22" s="115"/>
      <c r="Y22" s="106"/>
      <c r="Z22" s="106"/>
      <c r="AA22" s="108"/>
      <c r="AB22" s="106"/>
      <c r="AC22" s="106"/>
      <c r="AD22" s="108"/>
      <c r="AE22" s="106">
        <v>3080.7636805000002</v>
      </c>
      <c r="AF22" s="106"/>
      <c r="AG22" s="108">
        <v>2156.53457635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776.55702798760001</v>
      </c>
      <c r="K25" s="32">
        <f t="shared" ref="K25:AQ25" si="0">AVERAGE(K3:K22)</f>
        <v>681.79920183126796</v>
      </c>
      <c r="L25" s="32">
        <f t="shared" si="0"/>
        <v>612.01627428604002</v>
      </c>
      <c r="M25" s="32">
        <f t="shared" si="0"/>
        <v>776.55702798760001</v>
      </c>
      <c r="N25" s="32">
        <f t="shared" si="0"/>
        <v>859.79920183126796</v>
      </c>
      <c r="O25" s="32">
        <f t="shared" si="0"/>
        <v>612.01627428604002</v>
      </c>
      <c r="P25" s="32">
        <f t="shared" si="0"/>
        <v>3873.9952651489998</v>
      </c>
      <c r="Q25" s="32">
        <f t="shared" si="0"/>
        <v>3704.9092645928799</v>
      </c>
      <c r="R25" s="32">
        <f t="shared" si="0"/>
        <v>2784.24846076414</v>
      </c>
      <c r="S25" s="32">
        <f t="shared" si="0"/>
        <v>3873.9952651489998</v>
      </c>
      <c r="T25" s="32">
        <f t="shared" si="0"/>
        <v>3853.2425979262134</v>
      </c>
      <c r="U25" s="32">
        <f t="shared" si="0"/>
        <v>3873.3382660403336</v>
      </c>
      <c r="V25" s="32">
        <f t="shared" si="0"/>
        <v>1609.0402122300002</v>
      </c>
      <c r="W25" s="32">
        <f t="shared" si="0"/>
        <v>1898.9534303549999</v>
      </c>
      <c r="X25" s="32">
        <f t="shared" si="0"/>
        <v>1420.1938505453334</v>
      </c>
      <c r="Y25" s="32">
        <f t="shared" si="0"/>
        <v>304.36057374875003</v>
      </c>
      <c r="Z25" s="32">
        <f t="shared" si="0"/>
        <v>397.49233591500001</v>
      </c>
      <c r="AA25" s="32">
        <f t="shared" si="0"/>
        <v>227.51755354182501</v>
      </c>
      <c r="AB25" s="32">
        <f t="shared" si="0"/>
        <v>109.22707594500001</v>
      </c>
      <c r="AC25" s="32">
        <f t="shared" si="0"/>
        <v>105.86624283900001</v>
      </c>
      <c r="AD25" s="32">
        <f t="shared" si="0"/>
        <v>76.458953161500006</v>
      </c>
      <c r="AE25" s="32">
        <f t="shared" si="0"/>
        <v>4526.9212268333331</v>
      </c>
      <c r="AF25" s="32">
        <f t="shared" si="0"/>
        <v>5250</v>
      </c>
      <c r="AG25" s="32">
        <f t="shared" si="0"/>
        <v>4218.8448587833336</v>
      </c>
      <c r="AH25" s="32">
        <f t="shared" si="0"/>
        <v>1219.3555131200001</v>
      </c>
      <c r="AI25" s="32">
        <f t="shared" si="0"/>
        <v>110.90749249800001</v>
      </c>
      <c r="AJ25" s="32"/>
      <c r="AK25" s="32">
        <f t="shared" si="0"/>
        <v>88.501938458000012</v>
      </c>
      <c r="AL25" s="32">
        <f t="shared" si="0"/>
        <v>3640.9025315000004</v>
      </c>
      <c r="AM25" s="32">
        <f t="shared" si="0"/>
        <v>3094.7671517750005</v>
      </c>
      <c r="AN25" s="32">
        <f t="shared" si="0"/>
        <v>2548.6317720500001</v>
      </c>
      <c r="AO25" s="32">
        <f t="shared" si="0"/>
        <v>7281.8050630000007</v>
      </c>
      <c r="AP25" s="32">
        <f t="shared" si="0"/>
        <v>6043.8982022900009</v>
      </c>
      <c r="AQ25" s="32">
        <f t="shared" si="0"/>
        <v>5097.2635441000002</v>
      </c>
    </row>
    <row r="26" spans="1:43" x14ac:dyDescent="0.35">
      <c r="F26" s="31" t="s">
        <v>43</v>
      </c>
      <c r="J26" s="33">
        <f>COUNT(J3:J22)</f>
        <v>10</v>
      </c>
      <c r="K26" s="33">
        <f t="shared" ref="K26:AQ26" si="1">COUNT(K3:K22)</f>
        <v>5</v>
      </c>
      <c r="L26" s="33">
        <f t="shared" si="1"/>
        <v>10</v>
      </c>
      <c r="M26" s="33">
        <f t="shared" si="1"/>
        <v>10</v>
      </c>
      <c r="N26" s="33">
        <f t="shared" si="1"/>
        <v>5</v>
      </c>
      <c r="O26" s="33">
        <f t="shared" si="1"/>
        <v>10</v>
      </c>
      <c r="P26" s="33">
        <f t="shared" si="1"/>
        <v>10</v>
      </c>
      <c r="Q26" s="33">
        <f t="shared" si="1"/>
        <v>6</v>
      </c>
      <c r="R26" s="33">
        <f t="shared" si="1"/>
        <v>10</v>
      </c>
      <c r="S26" s="33">
        <f t="shared" si="1"/>
        <v>10</v>
      </c>
      <c r="T26" s="33">
        <f t="shared" si="1"/>
        <v>6</v>
      </c>
      <c r="U26" s="33">
        <f t="shared" si="1"/>
        <v>9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8</v>
      </c>
      <c r="Z26" s="33">
        <f t="shared" si="1"/>
        <v>4</v>
      </c>
      <c r="AA26" s="33">
        <f t="shared" si="1"/>
        <v>8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5</v>
      </c>
      <c r="AI26" s="33">
        <f t="shared" si="1"/>
        <v>1</v>
      </c>
      <c r="AJ26" s="33"/>
      <c r="AK26" s="33">
        <f t="shared" si="1"/>
        <v>1</v>
      </c>
      <c r="AL26" s="33">
        <f t="shared" si="1"/>
        <v>1</v>
      </c>
      <c r="AM26" s="33">
        <f t="shared" si="1"/>
        <v>1</v>
      </c>
      <c r="AN26" s="33">
        <f t="shared" si="1"/>
        <v>1</v>
      </c>
      <c r="AO26" s="33">
        <f t="shared" si="1"/>
        <v>1</v>
      </c>
      <c r="AP26" s="33">
        <f t="shared" si="1"/>
        <v>1</v>
      </c>
      <c r="AQ26" s="33">
        <f t="shared" si="1"/>
        <v>1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1232.3054722000002</v>
      </c>
      <c r="K27" s="32">
        <f t="shared" ref="K27:AQ27" si="2">MAX(K3:K22)</f>
        <v>890</v>
      </c>
      <c r="L27" s="32">
        <f t="shared" si="2"/>
        <v>1232.3054722000002</v>
      </c>
      <c r="M27" s="32">
        <f t="shared" si="2"/>
        <v>1232.3054722000002</v>
      </c>
      <c r="N27" s="32">
        <f t="shared" si="2"/>
        <v>1780</v>
      </c>
      <c r="O27" s="32">
        <f t="shared" si="2"/>
        <v>1232.3054722000002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1092.27075945</v>
      </c>
      <c r="Z27" s="32">
        <f t="shared" si="2"/>
        <v>1092.27075945</v>
      </c>
      <c r="AA27" s="32">
        <f t="shared" si="2"/>
        <v>764.58953161500006</v>
      </c>
      <c r="AB27" s="32">
        <f t="shared" si="2"/>
        <v>109.22707594500001</v>
      </c>
      <c r="AC27" s="32">
        <f t="shared" si="2"/>
        <v>105.86624283900001</v>
      </c>
      <c r="AD27" s="32">
        <f t="shared" si="2"/>
        <v>76.458953161500006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110.90749249800001</v>
      </c>
      <c r="AJ27" s="32"/>
      <c r="AK27" s="32">
        <f t="shared" si="2"/>
        <v>88.501938458000012</v>
      </c>
      <c r="AL27" s="32">
        <f t="shared" si="2"/>
        <v>3640.9025315000004</v>
      </c>
      <c r="AM27" s="32">
        <f t="shared" si="2"/>
        <v>3094.7671517750005</v>
      </c>
      <c r="AN27" s="32">
        <f t="shared" si="2"/>
        <v>2548.6317720500001</v>
      </c>
      <c r="AO27" s="32">
        <f t="shared" si="2"/>
        <v>7281.8050630000007</v>
      </c>
      <c r="AP27" s="32">
        <f t="shared" si="2"/>
        <v>6043.8982022900009</v>
      </c>
      <c r="AQ27" s="32">
        <f t="shared" si="2"/>
        <v>5097.2635441000002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580.303849636</v>
      </c>
      <c r="K28" s="32">
        <f t="shared" ref="K28:AQ28" si="3">MIN(K3:K22)</f>
        <v>425.70552676000005</v>
      </c>
      <c r="L28" s="32">
        <f t="shared" si="3"/>
        <v>250</v>
      </c>
      <c r="M28" s="32">
        <f t="shared" si="3"/>
        <v>580.303849636</v>
      </c>
      <c r="N28" s="32">
        <f t="shared" si="3"/>
        <v>425.70552676000005</v>
      </c>
      <c r="O28" s="32">
        <f t="shared" si="3"/>
        <v>250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890</v>
      </c>
      <c r="V28" s="32">
        <f t="shared" si="3"/>
        <v>851.41105352000011</v>
      </c>
      <c r="W28" s="32">
        <f t="shared" si="3"/>
        <v>1237.90686071</v>
      </c>
      <c r="X28" s="32">
        <f t="shared" si="3"/>
        <v>681.12884281600009</v>
      </c>
      <c r="Y28" s="32">
        <f t="shared" si="3"/>
        <v>100</v>
      </c>
      <c r="Z28" s="32">
        <f t="shared" si="3"/>
        <v>100</v>
      </c>
      <c r="AA28" s="32">
        <f t="shared" si="3"/>
        <v>100</v>
      </c>
      <c r="AB28" s="32">
        <f t="shared" si="3"/>
        <v>109.22707594500001</v>
      </c>
      <c r="AC28" s="32">
        <f t="shared" si="3"/>
        <v>105.86624283900001</v>
      </c>
      <c r="AD28" s="32">
        <f t="shared" si="3"/>
        <v>76.458953161500006</v>
      </c>
      <c r="AE28" s="32">
        <f t="shared" si="3"/>
        <v>2000</v>
      </c>
      <c r="AF28" s="32">
        <f t="shared" si="3"/>
        <v>2000</v>
      </c>
      <c r="AG28" s="32">
        <f t="shared" si="3"/>
        <v>2000</v>
      </c>
      <c r="AH28" s="32">
        <f t="shared" si="3"/>
        <v>896.22216160000005</v>
      </c>
      <c r="AI28" s="32">
        <f t="shared" si="3"/>
        <v>110.90749249800001</v>
      </c>
      <c r="AJ28" s="32"/>
      <c r="AK28" s="32">
        <f t="shared" si="3"/>
        <v>88.501938458000012</v>
      </c>
      <c r="AL28" s="32">
        <f t="shared" si="3"/>
        <v>3640.9025315000004</v>
      </c>
      <c r="AM28" s="32">
        <f t="shared" si="3"/>
        <v>3094.7671517750005</v>
      </c>
      <c r="AN28" s="32">
        <f t="shared" si="3"/>
        <v>2548.6317720500001</v>
      </c>
      <c r="AO28" s="32">
        <f t="shared" si="3"/>
        <v>7281.8050630000007</v>
      </c>
      <c r="AP28" s="32">
        <f t="shared" si="3"/>
        <v>6043.8982022900009</v>
      </c>
      <c r="AQ28" s="32">
        <f t="shared" si="3"/>
        <v>5097.2635441000002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1232.3054722000002</v>
      </c>
      <c r="K31" s="36" t="e">
        <f t="shared" ref="K31:AG31" si="4">AVERAGEIF($I$3:$I$22,"S",K$3:K$22)</f>
        <v>#DIV/0!</v>
      </c>
      <c r="L31" s="36">
        <f t="shared" si="4"/>
        <v>1232.3054722000002</v>
      </c>
      <c r="M31" s="36">
        <f t="shared" si="4"/>
        <v>1232.3054722000002</v>
      </c>
      <c r="N31" s="36" t="e">
        <f t="shared" si="4"/>
        <v>#DIV/0!</v>
      </c>
      <c r="O31" s="36">
        <f t="shared" si="4"/>
        <v>1232.3054722000002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123.23054722000001</v>
      </c>
      <c r="Z31" s="36"/>
      <c r="AA31" s="36">
        <f t="shared" si="4"/>
        <v>123.23054722000001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G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/>
      <c r="W32" s="37"/>
      <c r="X32" s="37"/>
      <c r="Y32" s="37">
        <f t="shared" si="5"/>
        <v>1</v>
      </c>
      <c r="Z32" s="37"/>
      <c r="AA32" s="37">
        <f t="shared" si="5"/>
        <v>1</v>
      </c>
      <c r="AB32" s="37"/>
      <c r="AC32" s="37"/>
      <c r="AD32" s="37"/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/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735.38075901519994</v>
      </c>
      <c r="K33" s="36">
        <f t="shared" ref="K33:AK33" si="6">AVERAGEIF($I$3:$I$22,"m",K$3:K$22)</f>
        <v>670.57636804999993</v>
      </c>
      <c r="L33" s="36">
        <f t="shared" si="6"/>
        <v>603.68091236808004</v>
      </c>
      <c r="M33" s="36">
        <f t="shared" si="6"/>
        <v>735.38075901519994</v>
      </c>
      <c r="N33" s="36">
        <f t="shared" si="6"/>
        <v>893.07636804999993</v>
      </c>
      <c r="O33" s="36">
        <f t="shared" si="6"/>
        <v>603.68091236808004</v>
      </c>
      <c r="P33" s="36">
        <f t="shared" si="6"/>
        <v>3829.9945136983333</v>
      </c>
      <c r="Q33" s="36">
        <f t="shared" si="6"/>
        <v>3515.975564675</v>
      </c>
      <c r="R33" s="36">
        <f t="shared" si="6"/>
        <v>2901.2282848552336</v>
      </c>
      <c r="S33" s="36">
        <f t="shared" si="6"/>
        <v>3829.9945136983333</v>
      </c>
      <c r="T33" s="36">
        <f t="shared" si="6"/>
        <v>3738.475564675</v>
      </c>
      <c r="U33" s="36">
        <f t="shared" si="6"/>
        <v>3994.7750865246003</v>
      </c>
      <c r="V33" s="36">
        <f t="shared" si="6"/>
        <v>1705.7055267600001</v>
      </c>
      <c r="W33" s="36">
        <f t="shared" si="6"/>
        <v>2560</v>
      </c>
      <c r="X33" s="36">
        <f t="shared" si="6"/>
        <v>1620.564421408</v>
      </c>
      <c r="Y33" s="36">
        <f t="shared" si="6"/>
        <v>209.84582083000004</v>
      </c>
      <c r="Z33" s="36">
        <f t="shared" si="6"/>
        <v>165.89952807</v>
      </c>
      <c r="AA33" s="36">
        <f t="shared" si="6"/>
        <v>170.58008737490002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1346.8518013333335</v>
      </c>
      <c r="AI33" s="36">
        <f t="shared" si="6"/>
        <v>110.90749249800001</v>
      </c>
      <c r="AJ33" s="36"/>
      <c r="AK33" s="36">
        <f t="shared" si="6"/>
        <v>88.501938458000012</v>
      </c>
      <c r="AL33" s="36"/>
      <c r="AM33" s="36"/>
      <c r="AN33" s="36"/>
      <c r="AO33" s="36"/>
      <c r="AP33" s="36"/>
      <c r="AQ33" s="36"/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5</v>
      </c>
      <c r="K34" s="37">
        <f t="shared" ref="K34:AK34" si="7">COUNTIFS($I$3:$I$22,"m",K$3:K$22,"&gt;1")</f>
        <v>4</v>
      </c>
      <c r="L34" s="37">
        <f t="shared" si="7"/>
        <v>5</v>
      </c>
      <c r="M34" s="37">
        <f t="shared" si="7"/>
        <v>5</v>
      </c>
      <c r="N34" s="37">
        <f t="shared" si="7"/>
        <v>4</v>
      </c>
      <c r="O34" s="37">
        <f t="shared" si="7"/>
        <v>5</v>
      </c>
      <c r="P34" s="37">
        <f t="shared" si="7"/>
        <v>6</v>
      </c>
      <c r="Q34" s="37">
        <f t="shared" si="7"/>
        <v>4</v>
      </c>
      <c r="R34" s="37">
        <f t="shared" si="7"/>
        <v>6</v>
      </c>
      <c r="S34" s="37">
        <f t="shared" si="7"/>
        <v>6</v>
      </c>
      <c r="T34" s="37">
        <f t="shared" si="7"/>
        <v>4</v>
      </c>
      <c r="U34" s="37">
        <f t="shared" si="7"/>
        <v>5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4</v>
      </c>
      <c r="Z34" s="37">
        <f t="shared" si="7"/>
        <v>3</v>
      </c>
      <c r="AA34" s="37">
        <f t="shared" si="7"/>
        <v>4</v>
      </c>
      <c r="AB34" s="37"/>
      <c r="AC34" s="37"/>
      <c r="AD34" s="37"/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3</v>
      </c>
      <c r="AI34" s="37">
        <f t="shared" si="7"/>
        <v>1</v>
      </c>
      <c r="AJ34" s="37"/>
      <c r="AK34" s="37">
        <f t="shared" si="7"/>
        <v>1</v>
      </c>
      <c r="AL34" s="37"/>
      <c r="AM34" s="37"/>
      <c r="AN34" s="37"/>
      <c r="AO34" s="37"/>
      <c r="AP34" s="37"/>
      <c r="AQ34" s="37"/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752.12033753333344</v>
      </c>
      <c r="K35" s="36">
        <f t="shared" ref="K35:AQ35" si="8">AVERAGEIF($I$3:$I$22,"l",K$3:K$22)</f>
        <v>726.69053695634</v>
      </c>
      <c r="L35" s="36">
        <f t="shared" si="8"/>
        <v>423.15090293999998</v>
      </c>
      <c r="M35" s="36">
        <f t="shared" si="8"/>
        <v>752.12033753333344</v>
      </c>
      <c r="N35" s="36">
        <f t="shared" si="8"/>
        <v>726.69053695634</v>
      </c>
      <c r="O35" s="36">
        <f t="shared" si="8"/>
        <v>423.15090293999998</v>
      </c>
      <c r="P35" s="36">
        <f t="shared" si="8"/>
        <v>4086.6618564333335</v>
      </c>
      <c r="Q35" s="36">
        <f t="shared" si="8"/>
        <v>4665.5533288572806</v>
      </c>
      <c r="R35" s="36">
        <f t="shared" si="8"/>
        <v>2311.7049661700003</v>
      </c>
      <c r="S35" s="36">
        <f t="shared" si="8"/>
        <v>4086.6618564333335</v>
      </c>
      <c r="T35" s="36">
        <f t="shared" si="8"/>
        <v>4665.5533288572806</v>
      </c>
      <c r="U35" s="36">
        <f t="shared" si="8"/>
        <v>3795.3896539133334</v>
      </c>
      <c r="V35" s="36">
        <f t="shared" si="8"/>
        <v>1512.3748977</v>
      </c>
      <c r="W35" s="36">
        <f t="shared" si="8"/>
        <v>1237.90686071</v>
      </c>
      <c r="X35" s="36">
        <f t="shared" si="8"/>
        <v>1019.45270882</v>
      </c>
      <c r="Y35" s="36">
        <f t="shared" si="8"/>
        <v>490.75691981666665</v>
      </c>
      <c r="Z35" s="36">
        <f t="shared" si="8"/>
        <v>1092.27075945</v>
      </c>
      <c r="AA35" s="36">
        <f t="shared" si="8"/>
        <v>338.19651053833337</v>
      </c>
      <c r="AB35" s="36">
        <f t="shared" si="8"/>
        <v>109.22707594500001</v>
      </c>
      <c r="AC35" s="36">
        <f t="shared" si="8"/>
        <v>105.86624283900001</v>
      </c>
      <c r="AD35" s="36">
        <f t="shared" si="8"/>
        <v>76.458953161500006</v>
      </c>
      <c r="AE35" s="36">
        <f t="shared" si="8"/>
        <v>3080.7636805000002</v>
      </c>
      <c r="AF35" s="36"/>
      <c r="AG35" s="36">
        <f t="shared" si="8"/>
        <v>2156.53457635</v>
      </c>
      <c r="AH35" s="36">
        <f t="shared" si="8"/>
        <v>1028.1110808000001</v>
      </c>
      <c r="AI35" s="36"/>
      <c r="AJ35" s="36"/>
      <c r="AK35" s="36"/>
      <c r="AL35" s="36">
        <f t="shared" si="8"/>
        <v>3640.9025315000004</v>
      </c>
      <c r="AM35" s="36">
        <f t="shared" si="8"/>
        <v>3094.7671517750005</v>
      </c>
      <c r="AN35" s="36">
        <f t="shared" si="8"/>
        <v>2548.6317720500001</v>
      </c>
      <c r="AO35" s="36">
        <f t="shared" si="8"/>
        <v>7281.8050630000007</v>
      </c>
      <c r="AP35" s="36">
        <f t="shared" si="8"/>
        <v>6043.8982022900009</v>
      </c>
      <c r="AQ35" s="36">
        <f t="shared" si="8"/>
        <v>5097.2635441000002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/>
      <c r="AG36" s="37">
        <f t="shared" si="9"/>
        <v>1</v>
      </c>
      <c r="AH36" s="37">
        <f t="shared" si="9"/>
        <v>2</v>
      </c>
      <c r="AI36" s="37"/>
      <c r="AJ36" s="37"/>
      <c r="AK36" s="37"/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891.77148098500004</v>
      </c>
      <c r="K38" s="36">
        <f t="shared" ref="K38:AQ38" si="10">AVERAGEIF($H$3:$H$22,"PL",K$3:K$22)</f>
        <v>766.64524119816997</v>
      </c>
      <c r="L38" s="36">
        <f t="shared" si="10"/>
        <v>610.93194901410004</v>
      </c>
      <c r="M38" s="36">
        <f t="shared" si="10"/>
        <v>891.77148098500004</v>
      </c>
      <c r="N38" s="36">
        <f t="shared" si="10"/>
        <v>766.64524119816997</v>
      </c>
      <c r="O38" s="36">
        <f t="shared" si="10"/>
        <v>610.93194901410004</v>
      </c>
      <c r="P38" s="36">
        <f t="shared" si="10"/>
        <v>4421.7158041849998</v>
      </c>
      <c r="Q38" s="36">
        <f t="shared" si="10"/>
        <v>4335.0510004990938</v>
      </c>
      <c r="R38" s="36">
        <f t="shared" si="10"/>
        <v>2776.5963243871001</v>
      </c>
      <c r="S38" s="36">
        <f t="shared" si="10"/>
        <v>4421.7158041849998</v>
      </c>
      <c r="T38" s="36">
        <f t="shared" si="10"/>
        <v>4335.0510004990938</v>
      </c>
      <c r="U38" s="36">
        <f t="shared" si="10"/>
        <v>4421.7158041849998</v>
      </c>
      <c r="V38" s="36">
        <f t="shared" si="10"/>
        <v>1456.3610126000001</v>
      </c>
      <c r="W38" s="36">
        <f t="shared" si="10"/>
        <v>1237.90686071</v>
      </c>
      <c r="X38" s="36">
        <f t="shared" si="10"/>
        <v>1019.45270882</v>
      </c>
      <c r="Y38" s="36">
        <f t="shared" si="10"/>
        <v>514.64024860333336</v>
      </c>
      <c r="Z38" s="36">
        <f t="shared" si="10"/>
        <v>646.96037290499999</v>
      </c>
      <c r="AA38" s="36">
        <f t="shared" si="10"/>
        <v>332.50450799219999</v>
      </c>
      <c r="AB38" s="36">
        <f t="shared" si="10"/>
        <v>109.22707594500001</v>
      </c>
      <c r="AC38" s="36">
        <f t="shared" si="10"/>
        <v>105.86624283900001</v>
      </c>
      <c r="AD38" s="36">
        <f t="shared" si="10"/>
        <v>76.458953161500006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984.1481077333334</v>
      </c>
      <c r="AI38" s="36"/>
      <c r="AJ38" s="36"/>
      <c r="AK38" s="36"/>
      <c r="AL38" s="36">
        <f t="shared" si="10"/>
        <v>3640.9025315000004</v>
      </c>
      <c r="AM38" s="36">
        <f t="shared" si="10"/>
        <v>3094.7671517750005</v>
      </c>
      <c r="AN38" s="36">
        <f t="shared" si="10"/>
        <v>2548.6317720500001</v>
      </c>
      <c r="AO38" s="36">
        <f t="shared" si="10"/>
        <v>7281.8050630000007</v>
      </c>
      <c r="AP38" s="36">
        <f t="shared" si="10"/>
        <v>6043.8982022900009</v>
      </c>
      <c r="AQ38" s="36">
        <f t="shared" si="10"/>
        <v>5097.2635441000002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2</v>
      </c>
      <c r="L39" s="37">
        <f t="shared" si="11"/>
        <v>4</v>
      </c>
      <c r="M39" s="37">
        <f t="shared" si="11"/>
        <v>4</v>
      </c>
      <c r="N39" s="37">
        <f t="shared" si="11"/>
        <v>2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3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3</v>
      </c>
      <c r="AI39" s="37"/>
      <c r="AJ39" s="37"/>
      <c r="AK39" s="37"/>
      <c r="AL39" s="37">
        <f t="shared" si="11"/>
        <v>1</v>
      </c>
      <c r="AM39" s="37">
        <f t="shared" si="11"/>
        <v>1</v>
      </c>
      <c r="AN39" s="37">
        <f t="shared" si="11"/>
        <v>1</v>
      </c>
      <c r="AO39" s="37">
        <f t="shared" si="11"/>
        <v>1</v>
      </c>
      <c r="AP39" s="37">
        <f t="shared" si="11"/>
        <v>1</v>
      </c>
      <c r="AQ39" s="37">
        <f t="shared" si="11"/>
        <v>1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709.39350210000009</v>
      </c>
      <c r="K40" s="36">
        <f t="shared" ref="K40:AK40" si="12">AVERAGEIF($H$3:$H$22,"CC",K$3:K$22)</f>
        <v>560</v>
      </c>
      <c r="L40" s="36">
        <f t="shared" si="12"/>
        <v>636.57545147000008</v>
      </c>
      <c r="M40" s="36">
        <f t="shared" si="12"/>
        <v>709.39350210000009</v>
      </c>
      <c r="N40" s="36">
        <f t="shared" si="12"/>
        <v>560</v>
      </c>
      <c r="O40" s="36">
        <f t="shared" si="12"/>
        <v>636.57545147000008</v>
      </c>
      <c r="P40" s="36">
        <f t="shared" si="12"/>
        <v>4074.5328407125003</v>
      </c>
      <c r="Q40" s="36">
        <f t="shared" si="12"/>
        <v>5500</v>
      </c>
      <c r="R40" s="36">
        <f t="shared" si="12"/>
        <v>3571.8082219400003</v>
      </c>
      <c r="S40" s="36">
        <f t="shared" si="12"/>
        <v>4074.5328407125003</v>
      </c>
      <c r="T40" s="36">
        <f t="shared" si="12"/>
        <v>5500</v>
      </c>
      <c r="U40" s="36">
        <f t="shared" si="12"/>
        <v>4908.10491843</v>
      </c>
      <c r="V40" s="36">
        <f t="shared" si="12"/>
        <v>1209.8999181600002</v>
      </c>
      <c r="W40" s="36" t="e">
        <f t="shared" si="12"/>
        <v>#DIV/0!</v>
      </c>
      <c r="X40" s="36">
        <f t="shared" si="12"/>
        <v>681.12884281600009</v>
      </c>
      <c r="Y40" s="36">
        <f t="shared" si="12"/>
        <v>341.68469911000005</v>
      </c>
      <c r="Z40" s="36" t="e">
        <f t="shared" si="12"/>
        <v>#DIV/0!</v>
      </c>
      <c r="AA40" s="36">
        <f t="shared" si="12"/>
        <v>273.34775928800002</v>
      </c>
      <c r="AB40" s="36" t="e">
        <f t="shared" si="12"/>
        <v>#DIV/0!</v>
      </c>
      <c r="AC40" s="36" t="e">
        <f t="shared" si="12"/>
        <v>#DIV/0!</v>
      </c>
      <c r="AD40" s="36" t="e">
        <f t="shared" si="12"/>
        <v>#DIV/0!</v>
      </c>
      <c r="AE40" s="36">
        <f t="shared" si="12"/>
        <v>3080.7636805000002</v>
      </c>
      <c r="AF40" s="36" t="e">
        <f t="shared" si="12"/>
        <v>#DIV/0!</v>
      </c>
      <c r="AG40" s="36">
        <f t="shared" si="12"/>
        <v>2156.53457635</v>
      </c>
      <c r="AH40" s="36">
        <f t="shared" si="12"/>
        <v>1572.1666212</v>
      </c>
      <c r="AI40" s="36">
        <f t="shared" si="12"/>
        <v>110.90749249800001</v>
      </c>
      <c r="AJ40" s="36"/>
      <c r="AK40" s="36">
        <f t="shared" si="12"/>
        <v>88.501938458000012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K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/>
      <c r="AK41" s="37">
        <f t="shared" si="13"/>
        <v>1</v>
      </c>
      <c r="AL41" s="37"/>
      <c r="AM41" s="37"/>
      <c r="AN41" s="37"/>
      <c r="AO41" s="37"/>
      <c r="AP41" s="37"/>
      <c r="AQ41" s="37"/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126.61527361</v>
      </c>
      <c r="Z42" s="36"/>
      <c r="AA42" s="36">
        <f t="shared" si="14"/>
        <v>126.61527361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>
        <f t="shared" ref="Y43:AA43" si="15">COUNTIFS($H$3:$H$22,"CR",Y$3:Y$22,"&gt;1")</f>
        <v>2</v>
      </c>
      <c r="Z43" s="37"/>
      <c r="AA43" s="37">
        <f t="shared" si="15"/>
        <v>2</v>
      </c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735.151924818</v>
      </c>
      <c r="K44" s="36">
        <f t="shared" ref="K44:AG44" si="16">AVERAGEIF($H$3:$H$22,"HY",K$3:K$22)</f>
        <v>657.85276338000006</v>
      </c>
      <c r="L44" s="36">
        <f t="shared" si="16"/>
        <v>583.35429619700005</v>
      </c>
      <c r="M44" s="36">
        <f t="shared" si="16"/>
        <v>735.151924818</v>
      </c>
      <c r="N44" s="36">
        <f t="shared" si="16"/>
        <v>1102.8527633799999</v>
      </c>
      <c r="O44" s="36">
        <f t="shared" si="16"/>
        <v>583.35429619700005</v>
      </c>
      <c r="P44" s="36">
        <f t="shared" si="16"/>
        <v>2377.4790359500003</v>
      </c>
      <c r="Q44" s="36">
        <f t="shared" si="16"/>
        <v>1862.15129303</v>
      </c>
      <c r="R44" s="36">
        <f t="shared" si="16"/>
        <v>1224.4332111665001</v>
      </c>
      <c r="S44" s="36">
        <f t="shared" si="16"/>
        <v>2377.4790359500003</v>
      </c>
      <c r="T44" s="36">
        <f t="shared" si="16"/>
        <v>2307.15129303</v>
      </c>
      <c r="U44" s="36">
        <f t="shared" si="16"/>
        <v>1224.4332111665001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148.02429892500001</v>
      </c>
      <c r="Z44" s="36">
        <f t="shared" si="16"/>
        <v>148.02429892500001</v>
      </c>
      <c r="AA44" s="36">
        <f t="shared" si="16"/>
        <v>148.02429892500001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G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/>
      <c r="AC45" s="37"/>
      <c r="AD45" s="37"/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784.44628498450004</v>
      </c>
      <c r="K47" s="36">
        <f t="shared" ref="K47:AQ47" si="18">AVERAGEIF($F$3:$F$22,"SW",K$3:K$22)</f>
        <v>629.74900228908496</v>
      </c>
      <c r="L47" s="36">
        <f t="shared" si="18"/>
        <v>578.77034285754996</v>
      </c>
      <c r="M47" s="36">
        <f t="shared" si="18"/>
        <v>784.44628498450004</v>
      </c>
      <c r="N47" s="36">
        <f t="shared" si="18"/>
        <v>629.74900228908496</v>
      </c>
      <c r="O47" s="36">
        <f t="shared" si="18"/>
        <v>578.77034285754996</v>
      </c>
      <c r="P47" s="36">
        <f t="shared" si="18"/>
        <v>4094.9347591199999</v>
      </c>
      <c r="Q47" s="36">
        <f t="shared" si="18"/>
        <v>4459.8638968893201</v>
      </c>
      <c r="R47" s="36">
        <f t="shared" si="18"/>
        <v>2700.5938767887715</v>
      </c>
      <c r="S47" s="36">
        <f t="shared" si="18"/>
        <v>4094.9347591199999</v>
      </c>
      <c r="T47" s="36">
        <f t="shared" si="18"/>
        <v>4459.8638968893201</v>
      </c>
      <c r="U47" s="36">
        <f t="shared" si="18"/>
        <v>4130.7725094521666</v>
      </c>
      <c r="V47" s="36">
        <f t="shared" si="18"/>
        <v>1512.3748977</v>
      </c>
      <c r="W47" s="36">
        <f t="shared" si="18"/>
        <v>1237.90686071</v>
      </c>
      <c r="X47" s="36">
        <f t="shared" si="18"/>
        <v>1019.45270882</v>
      </c>
      <c r="Y47" s="36">
        <f t="shared" si="18"/>
        <v>332.19998181333335</v>
      </c>
      <c r="Z47" s="36">
        <f t="shared" si="18"/>
        <v>496.65644788666668</v>
      </c>
      <c r="AA47" s="36">
        <f t="shared" si="18"/>
        <v>241.13211150776669</v>
      </c>
      <c r="AB47" s="36">
        <f t="shared" si="18"/>
        <v>109.22707594500001</v>
      </c>
      <c r="AC47" s="36">
        <f t="shared" si="18"/>
        <v>105.86624283900001</v>
      </c>
      <c r="AD47" s="36">
        <f t="shared" si="18"/>
        <v>76.458953161500006</v>
      </c>
      <c r="AE47" s="36">
        <f t="shared" si="18"/>
        <v>3080.7636805000002</v>
      </c>
      <c r="AF47" s="36"/>
      <c r="AG47" s="36">
        <f t="shared" si="18"/>
        <v>2156.53457635</v>
      </c>
      <c r="AH47" s="36">
        <f t="shared" si="18"/>
        <v>1188.1110808000001</v>
      </c>
      <c r="AI47" s="36"/>
      <c r="AJ47" s="36"/>
      <c r="AK47" s="36"/>
      <c r="AL47" s="36">
        <f t="shared" si="18"/>
        <v>3640.9025315000004</v>
      </c>
      <c r="AM47" s="36">
        <f t="shared" si="18"/>
        <v>3094.7671517750005</v>
      </c>
      <c r="AN47" s="36">
        <f t="shared" si="18"/>
        <v>2548.6317720500001</v>
      </c>
      <c r="AO47" s="36">
        <f t="shared" si="18"/>
        <v>7281.8050630000007</v>
      </c>
      <c r="AP47" s="36">
        <f t="shared" si="18"/>
        <v>6043.8982022900009</v>
      </c>
      <c r="AQ47" s="36">
        <f t="shared" si="18"/>
        <v>5097.2635441000002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8</v>
      </c>
      <c r="K48" s="37">
        <f t="shared" ref="K48:AQ48" si="19">COUNTIFS($F$3:$F$22,"SW",K$3:K$22,"&gt;1")</f>
        <v>4</v>
      </c>
      <c r="L48" s="37">
        <f t="shared" si="19"/>
        <v>8</v>
      </c>
      <c r="M48" s="37">
        <f t="shared" si="19"/>
        <v>8</v>
      </c>
      <c r="N48" s="37">
        <f t="shared" si="19"/>
        <v>4</v>
      </c>
      <c r="O48" s="37">
        <f t="shared" si="19"/>
        <v>8</v>
      </c>
      <c r="P48" s="37">
        <f t="shared" si="19"/>
        <v>7</v>
      </c>
      <c r="Q48" s="37">
        <f t="shared" si="19"/>
        <v>4</v>
      </c>
      <c r="R48" s="37">
        <f t="shared" si="19"/>
        <v>7</v>
      </c>
      <c r="S48" s="37">
        <f t="shared" si="19"/>
        <v>7</v>
      </c>
      <c r="T48" s="37">
        <f t="shared" si="19"/>
        <v>4</v>
      </c>
      <c r="U48" s="37">
        <f t="shared" si="19"/>
        <v>6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6</v>
      </c>
      <c r="Z48" s="37">
        <f t="shared" si="19"/>
        <v>3</v>
      </c>
      <c r="AA48" s="37">
        <f t="shared" si="19"/>
        <v>6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/>
      <c r="AG48" s="37">
        <f t="shared" si="19"/>
        <v>1</v>
      </c>
      <c r="AH48" s="37">
        <f t="shared" si="19"/>
        <v>4</v>
      </c>
      <c r="AI48" s="37"/>
      <c r="AJ48" s="37"/>
      <c r="AK48" s="37"/>
      <c r="AL48" s="37">
        <f t="shared" si="19"/>
        <v>1</v>
      </c>
      <c r="AM48" s="37">
        <f t="shared" si="19"/>
        <v>1</v>
      </c>
      <c r="AN48" s="37">
        <f t="shared" si="19"/>
        <v>1</v>
      </c>
      <c r="AO48" s="37">
        <f t="shared" si="19"/>
        <v>1</v>
      </c>
      <c r="AP48" s="37">
        <f t="shared" si="19"/>
        <v>1</v>
      </c>
      <c r="AQ48" s="37">
        <f t="shared" si="19"/>
        <v>1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741.65810095950008</v>
      </c>
      <c r="K49" s="36">
        <f t="shared" ref="K49:AQ49" si="20">AVERAGEIF($G$3:$G$22,"SaaS",K$3:K$22)</f>
        <v>681.79920183126796</v>
      </c>
      <c r="L49" s="36">
        <f t="shared" si="20"/>
        <v>535.98215883255</v>
      </c>
      <c r="M49" s="36">
        <f t="shared" si="20"/>
        <v>741.65810095950008</v>
      </c>
      <c r="N49" s="36">
        <f t="shared" si="20"/>
        <v>859.79920183126796</v>
      </c>
      <c r="O49" s="36">
        <f t="shared" si="20"/>
        <v>535.98215883255</v>
      </c>
      <c r="P49" s="36">
        <f t="shared" si="20"/>
        <v>3873.9952651489998</v>
      </c>
      <c r="Q49" s="36">
        <f t="shared" si="20"/>
        <v>3704.9092645928799</v>
      </c>
      <c r="R49" s="36">
        <f t="shared" si="20"/>
        <v>2784.24846076414</v>
      </c>
      <c r="S49" s="36">
        <f t="shared" si="20"/>
        <v>3873.9952651489998</v>
      </c>
      <c r="T49" s="36">
        <f t="shared" si="20"/>
        <v>3853.2425979262134</v>
      </c>
      <c r="U49" s="36">
        <f t="shared" si="20"/>
        <v>3873.3382660403336</v>
      </c>
      <c r="V49" s="36">
        <f t="shared" si="20"/>
        <v>1609.0402122300002</v>
      </c>
      <c r="W49" s="36">
        <f t="shared" si="20"/>
        <v>1898.9534303549999</v>
      </c>
      <c r="X49" s="36">
        <f t="shared" si="20"/>
        <v>1420.1938505453334</v>
      </c>
      <c r="Y49" s="36">
        <f t="shared" si="20"/>
        <v>329.26922714142859</v>
      </c>
      <c r="Z49" s="36">
        <f t="shared" si="20"/>
        <v>397.49233591500001</v>
      </c>
      <c r="AA49" s="36">
        <f t="shared" si="20"/>
        <v>241.44863261922859</v>
      </c>
      <c r="AB49" s="36">
        <f t="shared" si="20"/>
        <v>109.22707594500001</v>
      </c>
      <c r="AC49" s="36">
        <f t="shared" si="20"/>
        <v>105.86624283900001</v>
      </c>
      <c r="AD49" s="36">
        <f t="shared" si="20"/>
        <v>76.458953161500006</v>
      </c>
      <c r="AE49" s="36">
        <f t="shared" si="20"/>
        <v>4526.9212268333331</v>
      </c>
      <c r="AF49" s="36">
        <f t="shared" si="20"/>
        <v>5250</v>
      </c>
      <c r="AG49" s="36">
        <f t="shared" si="20"/>
        <v>4218.8448587833336</v>
      </c>
      <c r="AH49" s="36">
        <f t="shared" si="20"/>
        <v>1219.3555131200001</v>
      </c>
      <c r="AI49" s="36">
        <f t="shared" si="20"/>
        <v>110.90749249800001</v>
      </c>
      <c r="AJ49" s="36"/>
      <c r="AK49" s="36">
        <f t="shared" si="20"/>
        <v>88.501938458000012</v>
      </c>
      <c r="AL49" s="36">
        <f t="shared" si="20"/>
        <v>3640.9025315000004</v>
      </c>
      <c r="AM49" s="36">
        <f t="shared" si="20"/>
        <v>3094.7671517750005</v>
      </c>
      <c r="AN49" s="36">
        <f t="shared" si="20"/>
        <v>2548.6317720500001</v>
      </c>
      <c r="AO49" s="36">
        <f t="shared" si="20"/>
        <v>7281.8050630000007</v>
      </c>
      <c r="AP49" s="36">
        <f t="shared" si="20"/>
        <v>6043.8982022900009</v>
      </c>
      <c r="AQ49" s="36">
        <f t="shared" si="20"/>
        <v>5097.2635441000002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8</v>
      </c>
      <c r="K50" s="37">
        <f t="shared" ref="K50:AQ50" si="21">COUNTIFS($G$3:$G$22,"SaaS",K$3:K$22,"&gt;1")</f>
        <v>5</v>
      </c>
      <c r="L50" s="37">
        <f t="shared" si="21"/>
        <v>8</v>
      </c>
      <c r="M50" s="37">
        <f t="shared" si="21"/>
        <v>8</v>
      </c>
      <c r="N50" s="37">
        <f t="shared" si="21"/>
        <v>5</v>
      </c>
      <c r="O50" s="37">
        <f t="shared" si="21"/>
        <v>8</v>
      </c>
      <c r="P50" s="37">
        <f t="shared" si="21"/>
        <v>10</v>
      </c>
      <c r="Q50" s="37">
        <f t="shared" si="21"/>
        <v>6</v>
      </c>
      <c r="R50" s="37">
        <f t="shared" si="21"/>
        <v>10</v>
      </c>
      <c r="S50" s="37">
        <f t="shared" si="21"/>
        <v>10</v>
      </c>
      <c r="T50" s="37">
        <f t="shared" si="21"/>
        <v>6</v>
      </c>
      <c r="U50" s="37">
        <f t="shared" si="21"/>
        <v>9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7</v>
      </c>
      <c r="Z50" s="37">
        <f t="shared" si="21"/>
        <v>4</v>
      </c>
      <c r="AA50" s="37">
        <f t="shared" si="21"/>
        <v>7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5</v>
      </c>
      <c r="AI50" s="37">
        <f t="shared" si="21"/>
        <v>1</v>
      </c>
      <c r="AJ50" s="37"/>
      <c r="AK50" s="37">
        <f t="shared" si="21"/>
        <v>1</v>
      </c>
      <c r="AL50" s="37">
        <f t="shared" si="21"/>
        <v>1</v>
      </c>
      <c r="AM50" s="37">
        <f t="shared" si="21"/>
        <v>1</v>
      </c>
      <c r="AN50" s="37">
        <f t="shared" si="21"/>
        <v>1</v>
      </c>
      <c r="AO50" s="37">
        <f t="shared" si="21"/>
        <v>1</v>
      </c>
      <c r="AP50" s="37">
        <f t="shared" si="21"/>
        <v>1</v>
      </c>
      <c r="AQ50" s="37">
        <f t="shared" si="21"/>
        <v>1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/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/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864.4610944399999</v>
      </c>
      <c r="K54" s="36">
        <f t="shared" ref="K54:AK54" si="23">AVERAGEIF($D$3:$D$22,"S",K$3:K$22)</f>
        <v>725</v>
      </c>
      <c r="L54" s="36">
        <f t="shared" si="23"/>
        <v>754.46109444000001</v>
      </c>
      <c r="M54" s="36">
        <f t="shared" si="23"/>
        <v>864.4610944399999</v>
      </c>
      <c r="N54" s="36">
        <f t="shared" si="23"/>
        <v>1170</v>
      </c>
      <c r="O54" s="36">
        <f t="shared" si="23"/>
        <v>754.46109444000001</v>
      </c>
      <c r="P54" s="36">
        <f t="shared" si="23"/>
        <v>3670.9015562750005</v>
      </c>
      <c r="Q54" s="36">
        <f t="shared" si="23"/>
        <v>3296.6666666666665</v>
      </c>
      <c r="R54" s="36">
        <f t="shared" si="23"/>
        <v>2994.40874502</v>
      </c>
      <c r="S54" s="36">
        <f t="shared" si="23"/>
        <v>3670.9015562750005</v>
      </c>
      <c r="T54" s="36">
        <f t="shared" si="23"/>
        <v>3593.3333333333335</v>
      </c>
      <c r="U54" s="36">
        <f t="shared" si="23"/>
        <v>4265.0818675300006</v>
      </c>
      <c r="V54" s="36">
        <f t="shared" si="23"/>
        <v>1705.7055267600001</v>
      </c>
      <c r="W54" s="36">
        <f t="shared" si="23"/>
        <v>2560</v>
      </c>
      <c r="X54" s="36">
        <f t="shared" si="23"/>
        <v>1620.564421408</v>
      </c>
      <c r="Y54" s="36">
        <f t="shared" si="23"/>
        <v>230.56156637000004</v>
      </c>
      <c r="Z54" s="36">
        <f t="shared" si="23"/>
        <v>100</v>
      </c>
      <c r="AA54" s="36">
        <f t="shared" si="23"/>
        <v>164.44925309600001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1434.7777474666666</v>
      </c>
      <c r="AI54" s="36">
        <f t="shared" si="23"/>
        <v>110.90749249800001</v>
      </c>
      <c r="AJ54" s="36"/>
      <c r="AK54" s="36">
        <f t="shared" si="23"/>
        <v>88.501938458000012</v>
      </c>
      <c r="AL54" s="36"/>
      <c r="AM54" s="36"/>
      <c r="AN54" s="36"/>
      <c r="AO54" s="36"/>
      <c r="AP54" s="36"/>
      <c r="AQ54" s="36"/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K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/>
      <c r="AC55" s="37"/>
      <c r="AD55" s="37"/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3</v>
      </c>
      <c r="AI55" s="37">
        <f t="shared" si="24"/>
        <v>1</v>
      </c>
      <c r="AJ55" s="37"/>
      <c r="AK55" s="37">
        <f t="shared" si="24"/>
        <v>1</v>
      </c>
      <c r="AL55" s="37"/>
      <c r="AM55" s="37"/>
      <c r="AN55" s="37"/>
      <c r="AO55" s="37"/>
      <c r="AP55" s="37"/>
      <c r="AQ55" s="37"/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705.0281004586667</v>
      </c>
      <c r="K56" s="36">
        <f t="shared" ref="K56:AH56" si="25">AVERAGEIF($D$3:$D$22,"m",K$3:K$22)</f>
        <v>616.15273610000008</v>
      </c>
      <c r="L56" s="36">
        <f t="shared" si="25"/>
        <v>412.71030541680011</v>
      </c>
      <c r="M56" s="36">
        <f t="shared" si="25"/>
        <v>705.0281004586667</v>
      </c>
      <c r="N56" s="36">
        <f t="shared" si="25"/>
        <v>616.15273610000008</v>
      </c>
      <c r="O56" s="36">
        <f t="shared" si="25"/>
        <v>412.71030541680011</v>
      </c>
      <c r="P56" s="36">
        <f t="shared" si="25"/>
        <v>3872.4265899133338</v>
      </c>
      <c r="Q56" s="36">
        <f t="shared" si="25"/>
        <v>3836.9511293500004</v>
      </c>
      <c r="R56" s="36">
        <f t="shared" si="25"/>
        <v>2102.6492188838001</v>
      </c>
      <c r="S56" s="36">
        <f t="shared" si="25"/>
        <v>3872.4265899133338</v>
      </c>
      <c r="T56" s="36">
        <f t="shared" si="25"/>
        <v>3836.9511293500004</v>
      </c>
      <c r="U56" s="36">
        <f t="shared" si="25"/>
        <v>2812.4571708710005</v>
      </c>
      <c r="V56" s="36">
        <f t="shared" si="25"/>
        <v>1568.3887828000002</v>
      </c>
      <c r="W56" s="36"/>
      <c r="X56" s="36"/>
      <c r="Y56" s="36">
        <f t="shared" si="25"/>
        <v>173.64304381000002</v>
      </c>
      <c r="Z56" s="36">
        <f t="shared" si="25"/>
        <v>198.84929210500002</v>
      </c>
      <c r="AA56" s="36">
        <f t="shared" si="25"/>
        <v>144.06771247720002</v>
      </c>
      <c r="AB56" s="36"/>
      <c r="AC56" s="36"/>
      <c r="AD56" s="36"/>
      <c r="AE56" s="36">
        <f t="shared" si="25"/>
        <v>3080.7636805000002</v>
      </c>
      <c r="AF56" s="36"/>
      <c r="AG56" s="36">
        <f t="shared" si="25"/>
        <v>2156.53457635</v>
      </c>
      <c r="AH56" s="36">
        <f t="shared" si="25"/>
        <v>896.22216160000005</v>
      </c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x14ac:dyDescent="0.35">
      <c r="E57" s="27" t="s">
        <v>38</v>
      </c>
      <c r="F57" t="s">
        <v>43</v>
      </c>
      <c r="J57" s="37">
        <f>COUNTIFS($D$3:$D$22,"m",J$3:J$22,"&gt;1")</f>
        <v>3</v>
      </c>
      <c r="K57" s="37">
        <f t="shared" ref="K57:AH57" si="26">COUNTIFS($D$3:$D$22,"m",K$3:K$22,"&gt;1")</f>
        <v>2</v>
      </c>
      <c r="L57" s="37">
        <f t="shared" si="26"/>
        <v>3</v>
      </c>
      <c r="M57" s="37">
        <f t="shared" si="26"/>
        <v>3</v>
      </c>
      <c r="N57" s="37">
        <f t="shared" si="26"/>
        <v>2</v>
      </c>
      <c r="O57" s="37">
        <f t="shared" si="26"/>
        <v>3</v>
      </c>
      <c r="P57" s="37">
        <f t="shared" si="26"/>
        <v>3</v>
      </c>
      <c r="Q57" s="37">
        <f t="shared" si="26"/>
        <v>2</v>
      </c>
      <c r="R57" s="37">
        <f t="shared" si="26"/>
        <v>3</v>
      </c>
      <c r="S57" s="37">
        <f t="shared" si="26"/>
        <v>3</v>
      </c>
      <c r="T57" s="37">
        <f t="shared" si="26"/>
        <v>2</v>
      </c>
      <c r="U57" s="37">
        <f t="shared" si="26"/>
        <v>3</v>
      </c>
      <c r="V57" s="37">
        <f t="shared" si="26"/>
        <v>1</v>
      </c>
      <c r="W57" s="37"/>
      <c r="X57" s="37"/>
      <c r="Y57" s="37">
        <f t="shared" si="26"/>
        <v>3</v>
      </c>
      <c r="Z57" s="37">
        <f t="shared" si="26"/>
        <v>2</v>
      </c>
      <c r="AA57" s="37">
        <f t="shared" si="26"/>
        <v>3</v>
      </c>
      <c r="AB57" s="37"/>
      <c r="AC57" s="37"/>
      <c r="AD57" s="37"/>
      <c r="AE57" s="37">
        <f t="shared" si="26"/>
        <v>1</v>
      </c>
      <c r="AF57" s="37"/>
      <c r="AG57" s="37">
        <f t="shared" si="26"/>
        <v>1</v>
      </c>
      <c r="AH57" s="37">
        <f t="shared" si="26"/>
        <v>1</v>
      </c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728.18050630000005</v>
      </c>
      <c r="K58" s="36">
        <f t="shared" ref="K58:AQ58" si="27">AVERAGEIF($D$3:$D$22,"l",K$3:K$22)</f>
        <v>726.69053695634</v>
      </c>
      <c r="L58" s="36">
        <f t="shared" si="27"/>
        <v>509.72635441</v>
      </c>
      <c r="M58" s="36">
        <f t="shared" si="27"/>
        <v>728.18050630000005</v>
      </c>
      <c r="N58" s="36">
        <f t="shared" si="27"/>
        <v>726.69053695634</v>
      </c>
      <c r="O58" s="36">
        <f t="shared" si="27"/>
        <v>509.72635441</v>
      </c>
      <c r="P58" s="36">
        <f t="shared" si="27"/>
        <v>5097.2635441000002</v>
      </c>
      <c r="Q58" s="36">
        <f t="shared" si="27"/>
        <v>4665.5533288572806</v>
      </c>
      <c r="R58" s="36">
        <f t="shared" si="27"/>
        <v>3568.0844808700003</v>
      </c>
      <c r="S58" s="36">
        <f t="shared" si="27"/>
        <v>5097.2635441000002</v>
      </c>
      <c r="T58" s="36">
        <f t="shared" si="27"/>
        <v>4665.5533288572806</v>
      </c>
      <c r="U58" s="36">
        <f t="shared" si="27"/>
        <v>5097.2635441000002</v>
      </c>
      <c r="V58" s="36">
        <f t="shared" si="27"/>
        <v>1456.3610126000001</v>
      </c>
      <c r="W58" s="36">
        <f t="shared" si="27"/>
        <v>1237.90686071</v>
      </c>
      <c r="X58" s="36">
        <f t="shared" si="27"/>
        <v>1019.45270882</v>
      </c>
      <c r="Y58" s="36">
        <f t="shared" si="27"/>
        <v>611.13537972500001</v>
      </c>
      <c r="Z58" s="36">
        <f t="shared" si="27"/>
        <v>1092.27075945</v>
      </c>
      <c r="AA58" s="36">
        <f t="shared" si="27"/>
        <v>447.29476580750003</v>
      </c>
      <c r="AB58" s="36">
        <f t="shared" si="27"/>
        <v>109.22707594500001</v>
      </c>
      <c r="AC58" s="36">
        <f t="shared" si="27"/>
        <v>105.86624283900001</v>
      </c>
      <c r="AD58" s="36">
        <f t="shared" si="27"/>
        <v>76.458953161500006</v>
      </c>
      <c r="AE58" s="36"/>
      <c r="AF58" s="36"/>
      <c r="AG58" s="36"/>
      <c r="AH58" s="36">
        <f t="shared" si="27"/>
        <v>896.22216160000005</v>
      </c>
      <c r="AI58" s="36"/>
      <c r="AJ58" s="36"/>
      <c r="AK58" s="36"/>
      <c r="AL58" s="36">
        <f t="shared" si="27"/>
        <v>3640.9025315000004</v>
      </c>
      <c r="AM58" s="36">
        <f t="shared" si="27"/>
        <v>3094.7671517750005</v>
      </c>
      <c r="AN58" s="36">
        <f t="shared" si="27"/>
        <v>2548.6317720500001</v>
      </c>
      <c r="AO58" s="36">
        <f t="shared" si="27"/>
        <v>7281.8050630000007</v>
      </c>
      <c r="AP58" s="36">
        <f t="shared" si="27"/>
        <v>6043.8982022900009</v>
      </c>
      <c r="AQ58" s="36">
        <f t="shared" si="27"/>
        <v>5097.2635441000002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/>
      <c r="AF59" s="37"/>
      <c r="AG59" s="37"/>
      <c r="AH59" s="37">
        <f t="shared" si="28"/>
        <v>1</v>
      </c>
      <c r="AI59" s="37"/>
      <c r="AJ59" s="37"/>
      <c r="AK59" s="37"/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80</v>
      </c>
      <c r="Z3" s="106"/>
      <c r="AA3" s="108">
        <v>80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63</v>
      </c>
      <c r="B6" s="29">
        <v>1.1202777020000001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1232.3054722000002</v>
      </c>
      <c r="K6" s="116"/>
      <c r="L6" s="125">
        <v>1232.3054722000002</v>
      </c>
      <c r="M6" s="117">
        <v>1232.3054722000002</v>
      </c>
      <c r="N6" s="117"/>
      <c r="O6" s="118">
        <v>1232.3054722000002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06">
        <v>540</v>
      </c>
      <c r="K7" s="106">
        <v>540</v>
      </c>
      <c r="L7" s="108">
        <v>302.40000000000003</v>
      </c>
      <c r="M7" s="107">
        <v>540</v>
      </c>
      <c r="N7" s="107">
        <v>540</v>
      </c>
      <c r="O7" s="108">
        <v>302.40000000000003</v>
      </c>
      <c r="P7" s="106">
        <v>3240</v>
      </c>
      <c r="Q7" s="106">
        <v>3240</v>
      </c>
      <c r="R7" s="108">
        <v>1814.4</v>
      </c>
      <c r="S7" s="107">
        <v>3240</v>
      </c>
      <c r="T7" s="107">
        <v>3240</v>
      </c>
      <c r="U7" s="108">
        <v>3240</v>
      </c>
      <c r="V7" s="106"/>
      <c r="W7" s="109"/>
      <c r="X7" s="108"/>
      <c r="Y7" s="106">
        <v>135</v>
      </c>
      <c r="Z7" s="106">
        <v>135</v>
      </c>
      <c r="AA7" s="108">
        <v>75.600000000000009</v>
      </c>
      <c r="AB7" s="106"/>
      <c r="AC7" s="106"/>
      <c r="AD7" s="108"/>
      <c r="AE7" s="106"/>
      <c r="AF7" s="106"/>
      <c r="AG7" s="108"/>
      <c r="AH7" s="108">
        <v>650</v>
      </c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63</v>
      </c>
      <c r="B11" s="29">
        <v>1.1202777020000001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700</v>
      </c>
      <c r="K14" s="106">
        <v>567.22</v>
      </c>
      <c r="L14" s="108">
        <v>489.99999999999994</v>
      </c>
      <c r="M14" s="107">
        <v>700</v>
      </c>
      <c r="N14" s="107">
        <v>567.22</v>
      </c>
      <c r="O14" s="108">
        <v>489.99999999999994</v>
      </c>
      <c r="P14" s="106">
        <v>4900</v>
      </c>
      <c r="Q14" s="121">
        <v>4165</v>
      </c>
      <c r="R14" s="108">
        <v>3430</v>
      </c>
      <c r="S14" s="107">
        <v>4900</v>
      </c>
      <c r="T14" s="107">
        <v>4165</v>
      </c>
      <c r="U14" s="108">
        <v>4900</v>
      </c>
      <c r="V14" s="106">
        <v>1400</v>
      </c>
      <c r="W14" s="121">
        <v>1190</v>
      </c>
      <c r="X14" s="108">
        <v>979.99999999999989</v>
      </c>
      <c r="Y14" s="106">
        <v>1050</v>
      </c>
      <c r="Z14" s="106">
        <v>1050</v>
      </c>
      <c r="AA14" s="108">
        <v>735</v>
      </c>
      <c r="AB14" s="106">
        <v>105</v>
      </c>
      <c r="AC14" s="120"/>
      <c r="AD14" s="108">
        <v>73.5</v>
      </c>
      <c r="AE14" s="113"/>
      <c r="AF14" s="113"/>
      <c r="AG14" s="111"/>
      <c r="AH14" s="111"/>
      <c r="AI14" s="109"/>
      <c r="AJ14" s="109"/>
      <c r="AK14" s="112"/>
      <c r="AL14" s="106">
        <v>3500</v>
      </c>
      <c r="AM14" s="106">
        <v>2975</v>
      </c>
      <c r="AN14" s="108">
        <v>2450</v>
      </c>
      <c r="AO14" s="106">
        <v>7000</v>
      </c>
      <c r="AP14" s="106">
        <v>5810</v>
      </c>
      <c r="AQ14" s="108">
        <v>4900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1.0619000000000001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3716.65</v>
      </c>
      <c r="Q17" s="106">
        <v>3716.65</v>
      </c>
      <c r="R17" s="108">
        <v>3716.65</v>
      </c>
      <c r="S17" s="107">
        <v>3716.65</v>
      </c>
      <c r="T17" s="107">
        <v>3716.65</v>
      </c>
      <c r="U17" s="108">
        <v>3716.65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2123.8000000000002</v>
      </c>
      <c r="AF17" s="106">
        <v>2123.8000000000002</v>
      </c>
      <c r="AG17" s="108">
        <v>2123.8000000000002</v>
      </c>
      <c r="AH17" s="111"/>
      <c r="AI17" s="106">
        <v>1911.42</v>
      </c>
      <c r="AJ17" s="106">
        <v>1911.42</v>
      </c>
      <c r="AK17" s="108">
        <v>1911.42</v>
      </c>
      <c r="AL17" s="106">
        <v>2123.8000000000002</v>
      </c>
      <c r="AM17" s="106">
        <v>2123.8000000000002</v>
      </c>
      <c r="AN17" s="108">
        <v>2123.8000000000002</v>
      </c>
      <c r="AO17" s="106">
        <v>4247.6000000000004</v>
      </c>
      <c r="AP17" s="106">
        <v>4247.6000000000004</v>
      </c>
      <c r="AQ17" s="108">
        <v>4247.6000000000004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06">
        <v>2500</v>
      </c>
      <c r="Q20" s="106"/>
      <c r="R20" s="108">
        <v>2000</v>
      </c>
      <c r="S20" s="107">
        <v>2500</v>
      </c>
      <c r="T20" s="107"/>
      <c r="U20" s="108">
        <v>2500</v>
      </c>
      <c r="V20" s="106">
        <v>375</v>
      </c>
      <c r="W20" s="109"/>
      <c r="X20" s="108">
        <v>300</v>
      </c>
      <c r="Y20" s="106">
        <v>153</v>
      </c>
      <c r="Z20" s="106"/>
      <c r="AA20" s="108">
        <v>122.4</v>
      </c>
      <c r="AB20" s="106"/>
      <c r="AC20" s="106"/>
      <c r="AD20" s="108"/>
      <c r="AE20" s="106"/>
      <c r="AF20" s="106"/>
      <c r="AG20" s="108"/>
      <c r="AH20" s="108">
        <v>1200</v>
      </c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13"/>
      <c r="Q21" s="113"/>
      <c r="R21" s="111"/>
      <c r="S21" s="114"/>
      <c r="T21" s="114"/>
      <c r="U21" s="111"/>
      <c r="V21" s="113"/>
      <c r="W21" s="113"/>
      <c r="X21" s="111"/>
      <c r="Y21" s="113"/>
      <c r="Z21" s="113"/>
      <c r="AA21" s="111"/>
      <c r="AB21" s="113"/>
      <c r="AC21" s="113"/>
      <c r="AD21" s="111"/>
      <c r="AE21" s="113"/>
      <c r="AF21" s="113"/>
      <c r="AG21" s="111"/>
      <c r="AH21" s="111"/>
      <c r="AI21" s="109"/>
      <c r="AJ21" s="109"/>
      <c r="AK21" s="112"/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41</v>
      </c>
      <c r="D22" s="27" t="s">
        <v>36</v>
      </c>
      <c r="E22" s="27"/>
      <c r="F22" s="27"/>
      <c r="G22" s="27" t="s">
        <v>30</v>
      </c>
      <c r="H22" s="27" t="s">
        <v>40</v>
      </c>
      <c r="I22" s="27" t="s">
        <v>36</v>
      </c>
      <c r="J22" s="106">
        <v>392.09719570000004</v>
      </c>
      <c r="K22" s="106"/>
      <c r="L22" s="108">
        <v>274.46803698999997</v>
      </c>
      <c r="M22" s="107">
        <v>392.09719570000004</v>
      </c>
      <c r="N22" s="107"/>
      <c r="O22" s="108">
        <v>274.46803698999997</v>
      </c>
      <c r="P22" s="106">
        <v>1960.4859785000001</v>
      </c>
      <c r="Q22" s="106"/>
      <c r="R22" s="115">
        <v>1372.3401849500001</v>
      </c>
      <c r="S22" s="107">
        <v>1960.4859785000001</v>
      </c>
      <c r="T22" s="107"/>
      <c r="U22" s="115">
        <v>1372.3401849500001</v>
      </c>
      <c r="V22" s="106">
        <v>1008.2499318000001</v>
      </c>
      <c r="W22" s="109"/>
      <c r="X22" s="108"/>
      <c r="Y22" s="106"/>
      <c r="Z22" s="106"/>
      <c r="AA22" s="115"/>
      <c r="AB22" s="106"/>
      <c r="AC22" s="106"/>
      <c r="AD22" s="108"/>
      <c r="AE22" s="106">
        <v>1680.4165530000002</v>
      </c>
      <c r="AF22" s="106"/>
      <c r="AG22" s="108">
        <v>1176.2915871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710.48918532222217</v>
      </c>
      <c r="K25" s="32">
        <f t="shared" ref="K25:AH25" si="0">AVERAGE(K3:K22)</f>
        <v>639.30500000000006</v>
      </c>
      <c r="L25" s="32">
        <f t="shared" si="0"/>
        <v>598.79705657666671</v>
      </c>
      <c r="M25" s="32">
        <f t="shared" si="0"/>
        <v>710.48918532222217</v>
      </c>
      <c r="N25" s="32">
        <f t="shared" si="0"/>
        <v>639.30500000000006</v>
      </c>
      <c r="O25" s="32">
        <f t="shared" si="0"/>
        <v>598.79705657666671</v>
      </c>
      <c r="P25" s="32">
        <f t="shared" si="0"/>
        <v>3145.2373309444447</v>
      </c>
      <c r="Q25" s="32">
        <f t="shared" si="0"/>
        <v>3502.3300000000004</v>
      </c>
      <c r="R25" s="32">
        <f t="shared" si="0"/>
        <v>2442.8766872166666</v>
      </c>
      <c r="S25" s="32">
        <f t="shared" si="0"/>
        <v>3145.2373309444447</v>
      </c>
      <c r="T25" s="32">
        <f t="shared" si="0"/>
        <v>3680.3300000000004</v>
      </c>
      <c r="U25" s="32">
        <f t="shared" si="0"/>
        <v>3079.887798327778</v>
      </c>
      <c r="V25" s="32">
        <f t="shared" si="0"/>
        <v>1335.81248295</v>
      </c>
      <c r="W25" s="32">
        <f t="shared" si="0"/>
        <v>1875</v>
      </c>
      <c r="X25" s="32">
        <f t="shared" si="0"/>
        <v>1280</v>
      </c>
      <c r="Y25" s="32">
        <f t="shared" si="0"/>
        <v>264</v>
      </c>
      <c r="Z25" s="32">
        <f t="shared" si="0"/>
        <v>428.33333333333331</v>
      </c>
      <c r="AA25" s="32">
        <f t="shared" si="0"/>
        <v>187.57142857142858</v>
      </c>
      <c r="AB25" s="32">
        <f t="shared" si="0"/>
        <v>105</v>
      </c>
      <c r="AC25" s="32"/>
      <c r="AD25" s="32">
        <f t="shared" si="0"/>
        <v>73.5</v>
      </c>
      <c r="AE25" s="32">
        <f t="shared" si="0"/>
        <v>4101.405517666667</v>
      </c>
      <c r="AF25" s="32">
        <f t="shared" si="0"/>
        <v>5311.9</v>
      </c>
      <c r="AG25" s="32">
        <f t="shared" si="0"/>
        <v>3933.3638623666666</v>
      </c>
      <c r="AH25" s="32">
        <f t="shared" si="0"/>
        <v>1216.6666666666667</v>
      </c>
      <c r="AI25" s="32">
        <f t="shared" ref="AI25:AQ25" si="1">AVERAGE(AI3:AI22)</f>
        <v>1225.71</v>
      </c>
      <c r="AJ25" s="32">
        <f t="shared" si="1"/>
        <v>1225.71</v>
      </c>
      <c r="AK25" s="32">
        <f t="shared" si="1"/>
        <v>1106.9100000000001</v>
      </c>
      <c r="AL25" s="32">
        <f t="shared" si="1"/>
        <v>2324.6</v>
      </c>
      <c r="AM25" s="32">
        <f t="shared" si="1"/>
        <v>2149.6</v>
      </c>
      <c r="AN25" s="32">
        <f t="shared" si="1"/>
        <v>1776.6000000000001</v>
      </c>
      <c r="AO25" s="32">
        <f t="shared" si="1"/>
        <v>5009.2</v>
      </c>
      <c r="AP25" s="32">
        <f t="shared" si="1"/>
        <v>4612.5333333333338</v>
      </c>
      <c r="AQ25" s="32">
        <f t="shared" si="1"/>
        <v>3754.8000000000006</v>
      </c>
    </row>
    <row r="26" spans="1:43" x14ac:dyDescent="0.35">
      <c r="F26" s="31" t="s">
        <v>43</v>
      </c>
      <c r="J26" s="33">
        <f>COUNT(J3:J22)</f>
        <v>9</v>
      </c>
      <c r="K26" s="33">
        <f t="shared" ref="K26:AH26" si="2">COUNT(K3:K22)</f>
        <v>4</v>
      </c>
      <c r="L26" s="33">
        <f t="shared" si="2"/>
        <v>9</v>
      </c>
      <c r="M26" s="33">
        <f t="shared" si="2"/>
        <v>9</v>
      </c>
      <c r="N26" s="33">
        <f t="shared" si="2"/>
        <v>4</v>
      </c>
      <c r="O26" s="33">
        <f t="shared" si="2"/>
        <v>9</v>
      </c>
      <c r="P26" s="33">
        <f t="shared" si="2"/>
        <v>9</v>
      </c>
      <c r="Q26" s="33">
        <f t="shared" si="2"/>
        <v>5</v>
      </c>
      <c r="R26" s="33">
        <f t="shared" si="2"/>
        <v>9</v>
      </c>
      <c r="S26" s="33">
        <f t="shared" si="2"/>
        <v>9</v>
      </c>
      <c r="T26" s="33">
        <f t="shared" si="2"/>
        <v>5</v>
      </c>
      <c r="U26" s="33">
        <f t="shared" si="2"/>
        <v>9</v>
      </c>
      <c r="V26" s="33">
        <f t="shared" si="2"/>
        <v>4</v>
      </c>
      <c r="W26" s="33">
        <f t="shared" si="2"/>
        <v>2</v>
      </c>
      <c r="X26" s="33">
        <f t="shared" si="2"/>
        <v>3</v>
      </c>
      <c r="Y26" s="33">
        <f t="shared" si="2"/>
        <v>7</v>
      </c>
      <c r="Z26" s="33">
        <f t="shared" si="2"/>
        <v>3</v>
      </c>
      <c r="AA26" s="33">
        <f t="shared" si="2"/>
        <v>7</v>
      </c>
      <c r="AB26" s="33">
        <f t="shared" si="2"/>
        <v>1</v>
      </c>
      <c r="AC26" s="33"/>
      <c r="AD26" s="33">
        <f t="shared" si="2"/>
        <v>1</v>
      </c>
      <c r="AE26" s="33">
        <f t="shared" si="2"/>
        <v>3</v>
      </c>
      <c r="AF26" s="33">
        <f t="shared" si="2"/>
        <v>2</v>
      </c>
      <c r="AG26" s="33">
        <f t="shared" si="2"/>
        <v>3</v>
      </c>
      <c r="AH26" s="33">
        <f t="shared" si="2"/>
        <v>3</v>
      </c>
      <c r="AI26" s="33">
        <f t="shared" ref="AI26:AQ26" si="3">COUNT(AI3:AI22)</f>
        <v>2</v>
      </c>
      <c r="AJ26" s="33">
        <f t="shared" si="3"/>
        <v>2</v>
      </c>
      <c r="AK26" s="33">
        <f t="shared" si="3"/>
        <v>2</v>
      </c>
      <c r="AL26" s="33">
        <f t="shared" si="3"/>
        <v>3</v>
      </c>
      <c r="AM26" s="33">
        <f t="shared" si="3"/>
        <v>3</v>
      </c>
      <c r="AN26" s="33">
        <f t="shared" si="3"/>
        <v>3</v>
      </c>
      <c r="AO26" s="33">
        <f t="shared" si="3"/>
        <v>3</v>
      </c>
      <c r="AP26" s="33">
        <f t="shared" si="3"/>
        <v>3</v>
      </c>
      <c r="AQ26" s="33">
        <f t="shared" si="3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1232.3054722000002</v>
      </c>
      <c r="K27" s="32">
        <f t="shared" ref="K27:AH27" si="4">MAX(K3:K22)</f>
        <v>890</v>
      </c>
      <c r="L27" s="32">
        <f t="shared" si="4"/>
        <v>1232.3054722000002</v>
      </c>
      <c r="M27" s="32">
        <f t="shared" si="4"/>
        <v>1232.3054722000002</v>
      </c>
      <c r="N27" s="32">
        <f t="shared" si="4"/>
        <v>890</v>
      </c>
      <c r="O27" s="32">
        <f t="shared" si="4"/>
        <v>1232.3054722000002</v>
      </c>
      <c r="P27" s="32">
        <f t="shared" si="4"/>
        <v>7000</v>
      </c>
      <c r="Q27" s="32">
        <f t="shared" si="4"/>
        <v>5500</v>
      </c>
      <c r="R27" s="32">
        <f t="shared" si="4"/>
        <v>7000</v>
      </c>
      <c r="S27" s="32">
        <f t="shared" si="4"/>
        <v>7000</v>
      </c>
      <c r="T27" s="32">
        <f t="shared" si="4"/>
        <v>5500</v>
      </c>
      <c r="U27" s="32">
        <f t="shared" si="4"/>
        <v>7000</v>
      </c>
      <c r="V27" s="32">
        <f t="shared" si="4"/>
        <v>2560</v>
      </c>
      <c r="W27" s="32">
        <f t="shared" si="4"/>
        <v>2560</v>
      </c>
      <c r="X27" s="32">
        <f t="shared" si="4"/>
        <v>2560</v>
      </c>
      <c r="Y27" s="32">
        <f t="shared" si="4"/>
        <v>1050</v>
      </c>
      <c r="Z27" s="32">
        <f t="shared" si="4"/>
        <v>1050</v>
      </c>
      <c r="AA27" s="32">
        <f t="shared" si="4"/>
        <v>735</v>
      </c>
      <c r="AB27" s="32">
        <f t="shared" si="4"/>
        <v>105</v>
      </c>
      <c r="AC27" s="32"/>
      <c r="AD27" s="32">
        <f t="shared" si="4"/>
        <v>73.5</v>
      </c>
      <c r="AE27" s="32">
        <f t="shared" si="4"/>
        <v>8500</v>
      </c>
      <c r="AF27" s="32">
        <f t="shared" si="4"/>
        <v>8500</v>
      </c>
      <c r="AG27" s="32">
        <f t="shared" si="4"/>
        <v>8500</v>
      </c>
      <c r="AH27" s="32">
        <f t="shared" si="4"/>
        <v>1800</v>
      </c>
      <c r="AI27" s="32">
        <f t="shared" ref="AI27:AQ27" si="5">MAX(AI3:AI22)</f>
        <v>1911.42</v>
      </c>
      <c r="AJ27" s="32">
        <f t="shared" si="5"/>
        <v>1911.42</v>
      </c>
      <c r="AK27" s="32">
        <f t="shared" si="5"/>
        <v>1911.42</v>
      </c>
      <c r="AL27" s="32">
        <f t="shared" si="5"/>
        <v>3500</v>
      </c>
      <c r="AM27" s="32">
        <f t="shared" si="5"/>
        <v>2975</v>
      </c>
      <c r="AN27" s="32">
        <f t="shared" si="5"/>
        <v>2450</v>
      </c>
      <c r="AO27" s="32">
        <f t="shared" si="5"/>
        <v>7000</v>
      </c>
      <c r="AP27" s="32">
        <f t="shared" si="5"/>
        <v>5810</v>
      </c>
      <c r="AQ27" s="32">
        <f t="shared" si="5"/>
        <v>4900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392.09719570000004</v>
      </c>
      <c r="K28" s="32">
        <f t="shared" ref="K28:AH28" si="6">MIN(K3:K22)</f>
        <v>540</v>
      </c>
      <c r="L28" s="32">
        <f t="shared" si="6"/>
        <v>200</v>
      </c>
      <c r="M28" s="32">
        <f t="shared" si="6"/>
        <v>392.09719570000004</v>
      </c>
      <c r="N28" s="32">
        <f t="shared" si="6"/>
        <v>540</v>
      </c>
      <c r="O28" s="32">
        <f t="shared" si="6"/>
        <v>200</v>
      </c>
      <c r="P28" s="32">
        <f t="shared" si="6"/>
        <v>700</v>
      </c>
      <c r="Q28" s="32">
        <f t="shared" si="6"/>
        <v>890</v>
      </c>
      <c r="R28" s="32">
        <f t="shared" si="6"/>
        <v>700</v>
      </c>
      <c r="S28" s="32">
        <f t="shared" si="6"/>
        <v>700</v>
      </c>
      <c r="T28" s="32">
        <f t="shared" si="6"/>
        <v>1780</v>
      </c>
      <c r="U28" s="32">
        <f t="shared" si="6"/>
        <v>700</v>
      </c>
      <c r="V28" s="32">
        <f t="shared" si="6"/>
        <v>375</v>
      </c>
      <c r="W28" s="32">
        <f t="shared" si="6"/>
        <v>1190</v>
      </c>
      <c r="X28" s="32">
        <f t="shared" si="6"/>
        <v>300</v>
      </c>
      <c r="Y28" s="32">
        <f t="shared" si="6"/>
        <v>80</v>
      </c>
      <c r="Z28" s="32">
        <f t="shared" si="6"/>
        <v>100</v>
      </c>
      <c r="AA28" s="32">
        <f t="shared" si="6"/>
        <v>75.600000000000009</v>
      </c>
      <c r="AB28" s="32">
        <f t="shared" si="6"/>
        <v>105</v>
      </c>
      <c r="AC28" s="32"/>
      <c r="AD28" s="32">
        <f t="shared" si="6"/>
        <v>73.5</v>
      </c>
      <c r="AE28" s="32">
        <f t="shared" si="6"/>
        <v>1680.4165530000002</v>
      </c>
      <c r="AF28" s="32">
        <f t="shared" si="6"/>
        <v>2123.8000000000002</v>
      </c>
      <c r="AG28" s="32">
        <f t="shared" si="6"/>
        <v>1176.2915871</v>
      </c>
      <c r="AH28" s="32">
        <f t="shared" si="6"/>
        <v>650</v>
      </c>
      <c r="AI28" s="32">
        <f t="shared" ref="AI28:AQ28" si="7">MIN(AI3:AI22)</f>
        <v>540</v>
      </c>
      <c r="AJ28" s="32">
        <f t="shared" si="7"/>
        <v>540</v>
      </c>
      <c r="AK28" s="32">
        <f t="shared" si="7"/>
        <v>302.40000000000003</v>
      </c>
      <c r="AL28" s="32">
        <f t="shared" si="7"/>
        <v>1350</v>
      </c>
      <c r="AM28" s="32">
        <f t="shared" si="7"/>
        <v>1350</v>
      </c>
      <c r="AN28" s="32">
        <f t="shared" si="7"/>
        <v>756.00000000000011</v>
      </c>
      <c r="AO28" s="32">
        <f t="shared" si="7"/>
        <v>3780</v>
      </c>
      <c r="AP28" s="32">
        <f t="shared" si="7"/>
        <v>3780</v>
      </c>
      <c r="AQ28" s="32">
        <f t="shared" si="7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7</v>
      </c>
      <c r="D31" t="s">
        <v>50</v>
      </c>
      <c r="E31" s="27" t="s">
        <v>36</v>
      </c>
      <c r="F31" t="s">
        <v>51</v>
      </c>
      <c r="J31" s="36">
        <f>AVERAGEIF($I$3:$I$22,"S",J$3:J$22)</f>
        <v>812.20133395000016</v>
      </c>
      <c r="K31" s="36" t="e">
        <f t="shared" ref="K31:AQ31" si="8">AVERAGEIF($I$3:$I$22,"S",K$3:K$22)</f>
        <v>#DIV/0!</v>
      </c>
      <c r="L31" s="36">
        <f t="shared" si="8"/>
        <v>753.38675459500007</v>
      </c>
      <c r="M31" s="36">
        <f t="shared" si="8"/>
        <v>812.20133395000016</v>
      </c>
      <c r="N31" s="36"/>
      <c r="O31" s="36">
        <f t="shared" si="8"/>
        <v>753.38675459500007</v>
      </c>
      <c r="P31" s="36">
        <f t="shared" si="8"/>
        <v>2838.5679892500002</v>
      </c>
      <c r="Q31" s="36">
        <f t="shared" si="8"/>
        <v>3716.65</v>
      </c>
      <c r="R31" s="36">
        <f t="shared" si="8"/>
        <v>2544.4950924750001</v>
      </c>
      <c r="S31" s="36">
        <f t="shared" si="8"/>
        <v>2838.5679892500002</v>
      </c>
      <c r="T31" s="36">
        <f t="shared" si="8"/>
        <v>3716.65</v>
      </c>
      <c r="U31" s="36">
        <f t="shared" si="8"/>
        <v>2544.4950924750001</v>
      </c>
      <c r="V31" s="36">
        <f t="shared" si="8"/>
        <v>1008.2499318000001</v>
      </c>
      <c r="W31" s="36"/>
      <c r="X31" s="36"/>
      <c r="Y31" s="36">
        <f t="shared" si="8"/>
        <v>80</v>
      </c>
      <c r="Z31" s="36"/>
      <c r="AA31" s="36">
        <f t="shared" si="8"/>
        <v>80</v>
      </c>
      <c r="AB31" s="36"/>
      <c r="AC31" s="36"/>
      <c r="AD31" s="36"/>
      <c r="AE31" s="36">
        <f t="shared" si="8"/>
        <v>1902.1082765000001</v>
      </c>
      <c r="AF31" s="36">
        <f t="shared" si="8"/>
        <v>2123.8000000000002</v>
      </c>
      <c r="AG31" s="36">
        <f t="shared" si="8"/>
        <v>1650.0457935500001</v>
      </c>
      <c r="AH31" s="36"/>
      <c r="AI31" s="36">
        <f t="shared" si="8"/>
        <v>1911.42</v>
      </c>
      <c r="AJ31" s="36">
        <f t="shared" si="8"/>
        <v>1911.42</v>
      </c>
      <c r="AK31" s="36">
        <f t="shared" si="8"/>
        <v>1911.42</v>
      </c>
      <c r="AL31" s="36">
        <f t="shared" si="8"/>
        <v>2123.8000000000002</v>
      </c>
      <c r="AM31" s="36">
        <f t="shared" si="8"/>
        <v>2123.8000000000002</v>
      </c>
      <c r="AN31" s="36">
        <f t="shared" si="8"/>
        <v>2123.8000000000002</v>
      </c>
      <c r="AO31" s="36">
        <f t="shared" si="8"/>
        <v>4247.6000000000004</v>
      </c>
      <c r="AP31" s="36">
        <f t="shared" si="8"/>
        <v>4247.6000000000004</v>
      </c>
      <c r="AQ31" s="36">
        <f t="shared" si="8"/>
        <v>4247.6000000000004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2</v>
      </c>
      <c r="K32" s="37">
        <f t="shared" ref="K32:AQ32" si="9">COUNTIFS($I$3:$I$22,"S",K$3:K$22,"&gt;1")</f>
        <v>0</v>
      </c>
      <c r="L32" s="37">
        <f t="shared" si="9"/>
        <v>2</v>
      </c>
      <c r="M32" s="37">
        <f t="shared" si="9"/>
        <v>2</v>
      </c>
      <c r="N32" s="37">
        <f t="shared" si="9"/>
        <v>0</v>
      </c>
      <c r="O32" s="37">
        <f t="shared" si="9"/>
        <v>2</v>
      </c>
      <c r="P32" s="37">
        <f t="shared" si="9"/>
        <v>2</v>
      </c>
      <c r="Q32" s="37">
        <f t="shared" si="9"/>
        <v>1</v>
      </c>
      <c r="R32" s="37">
        <f t="shared" si="9"/>
        <v>2</v>
      </c>
      <c r="S32" s="37">
        <f t="shared" si="9"/>
        <v>2</v>
      </c>
      <c r="T32" s="37">
        <f t="shared" si="9"/>
        <v>1</v>
      </c>
      <c r="U32" s="37">
        <f t="shared" si="9"/>
        <v>2</v>
      </c>
      <c r="V32" s="37">
        <f t="shared" si="9"/>
        <v>1</v>
      </c>
      <c r="W32" s="37">
        <f t="shared" si="9"/>
        <v>0</v>
      </c>
      <c r="X32" s="37">
        <f t="shared" si="9"/>
        <v>0</v>
      </c>
      <c r="Y32" s="37">
        <f t="shared" si="9"/>
        <v>1</v>
      </c>
      <c r="Z32" s="37">
        <f t="shared" si="9"/>
        <v>0</v>
      </c>
      <c r="AA32" s="37">
        <f t="shared" si="9"/>
        <v>1</v>
      </c>
      <c r="AB32" s="37">
        <f t="shared" si="9"/>
        <v>0</v>
      </c>
      <c r="AC32" s="37"/>
      <c r="AD32" s="37">
        <f t="shared" si="9"/>
        <v>0</v>
      </c>
      <c r="AE32" s="37">
        <f t="shared" si="9"/>
        <v>2</v>
      </c>
      <c r="AF32" s="37">
        <f t="shared" si="9"/>
        <v>1</v>
      </c>
      <c r="AG32" s="37">
        <f t="shared" si="9"/>
        <v>2</v>
      </c>
      <c r="AH32" s="37">
        <f t="shared" si="9"/>
        <v>0</v>
      </c>
      <c r="AI32" s="37">
        <f t="shared" si="9"/>
        <v>1</v>
      </c>
      <c r="AJ32" s="37">
        <f t="shared" si="9"/>
        <v>1</v>
      </c>
      <c r="AK32" s="37">
        <f t="shared" si="9"/>
        <v>1</v>
      </c>
      <c r="AL32" s="37">
        <f t="shared" si="9"/>
        <v>1</v>
      </c>
      <c r="AM32" s="37">
        <f t="shared" si="9"/>
        <v>1</v>
      </c>
      <c r="AN32" s="37">
        <f t="shared" si="9"/>
        <v>1</v>
      </c>
      <c r="AO32" s="37">
        <f t="shared" si="9"/>
        <v>1</v>
      </c>
      <c r="AP32" s="37">
        <f t="shared" si="9"/>
        <v>1</v>
      </c>
      <c r="AQ32" s="37">
        <f t="shared" si="9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707.5</v>
      </c>
      <c r="K33" s="36">
        <f t="shared" ref="K33:AQ33" si="10">AVERAGEIF($I$3:$I$22,"m",K$3:K$22)</f>
        <v>663.33333333333337</v>
      </c>
      <c r="L33" s="36">
        <f t="shared" si="10"/>
        <v>648.1</v>
      </c>
      <c r="M33" s="36">
        <f t="shared" si="10"/>
        <v>707.5</v>
      </c>
      <c r="N33" s="36">
        <f t="shared" si="10"/>
        <v>663.33333333333337</v>
      </c>
      <c r="O33" s="36">
        <f t="shared" si="10"/>
        <v>648.1</v>
      </c>
      <c r="P33" s="36">
        <f t="shared" si="10"/>
        <v>2866</v>
      </c>
      <c r="Q33" s="36">
        <f t="shared" si="10"/>
        <v>3210</v>
      </c>
      <c r="R33" s="36">
        <f t="shared" si="10"/>
        <v>2480.88</v>
      </c>
      <c r="S33" s="36">
        <f t="shared" si="10"/>
        <v>2866</v>
      </c>
      <c r="T33" s="36">
        <f t="shared" si="10"/>
        <v>3506.6666666666665</v>
      </c>
      <c r="U33" s="36">
        <f t="shared" si="10"/>
        <v>2866</v>
      </c>
      <c r="V33" s="36">
        <f t="shared" si="10"/>
        <v>1467.5</v>
      </c>
      <c r="W33" s="36">
        <f t="shared" si="10"/>
        <v>2560</v>
      </c>
      <c r="X33" s="36">
        <f t="shared" si="10"/>
        <v>1430</v>
      </c>
      <c r="Y33" s="36">
        <f t="shared" si="10"/>
        <v>129.33333333333334</v>
      </c>
      <c r="Z33" s="36">
        <f t="shared" si="10"/>
        <v>117.5</v>
      </c>
      <c r="AA33" s="36">
        <f t="shared" si="10"/>
        <v>99.333333333333329</v>
      </c>
      <c r="AB33" s="36"/>
      <c r="AC33" s="36"/>
      <c r="AD33" s="36"/>
      <c r="AE33" s="36">
        <f t="shared" si="10"/>
        <v>8500</v>
      </c>
      <c r="AF33" s="36">
        <f t="shared" si="10"/>
        <v>8500</v>
      </c>
      <c r="AG33" s="36">
        <f t="shared" si="10"/>
        <v>8500</v>
      </c>
      <c r="AH33" s="36">
        <f t="shared" si="10"/>
        <v>1216.6666666666667</v>
      </c>
      <c r="AI33" s="36">
        <f t="shared" si="10"/>
        <v>540</v>
      </c>
      <c r="AJ33" s="36">
        <f t="shared" si="10"/>
        <v>540</v>
      </c>
      <c r="AK33" s="36">
        <f t="shared" si="10"/>
        <v>302.40000000000003</v>
      </c>
      <c r="AL33" s="36">
        <f t="shared" si="10"/>
        <v>1350</v>
      </c>
      <c r="AM33" s="36">
        <f t="shared" si="10"/>
        <v>1350</v>
      </c>
      <c r="AN33" s="36">
        <f t="shared" si="10"/>
        <v>756.00000000000011</v>
      </c>
      <c r="AO33" s="36">
        <f t="shared" si="10"/>
        <v>3780</v>
      </c>
      <c r="AP33" s="36">
        <f t="shared" si="10"/>
        <v>3780</v>
      </c>
      <c r="AQ33" s="36">
        <f t="shared" si="10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Q34" si="11">COUNTIFS($I$3:$I$22,"m",K$3:K$22,"&gt;1")</f>
        <v>3</v>
      </c>
      <c r="L34" s="37">
        <f t="shared" si="11"/>
        <v>4</v>
      </c>
      <c r="M34" s="37">
        <f t="shared" si="11"/>
        <v>4</v>
      </c>
      <c r="N34" s="37">
        <f t="shared" si="11"/>
        <v>3</v>
      </c>
      <c r="O34" s="37">
        <f t="shared" si="11"/>
        <v>4</v>
      </c>
      <c r="P34" s="37">
        <f t="shared" si="11"/>
        <v>5</v>
      </c>
      <c r="Q34" s="37">
        <f t="shared" si="11"/>
        <v>3</v>
      </c>
      <c r="R34" s="37">
        <f t="shared" si="11"/>
        <v>5</v>
      </c>
      <c r="S34" s="37">
        <f t="shared" si="11"/>
        <v>5</v>
      </c>
      <c r="T34" s="37">
        <f t="shared" si="11"/>
        <v>3</v>
      </c>
      <c r="U34" s="37">
        <f t="shared" si="11"/>
        <v>5</v>
      </c>
      <c r="V34" s="37">
        <f t="shared" si="11"/>
        <v>2</v>
      </c>
      <c r="W34" s="37">
        <f t="shared" si="11"/>
        <v>1</v>
      </c>
      <c r="X34" s="37">
        <f t="shared" si="11"/>
        <v>2</v>
      </c>
      <c r="Y34" s="37">
        <f t="shared" si="11"/>
        <v>3</v>
      </c>
      <c r="Z34" s="37">
        <f t="shared" si="11"/>
        <v>2</v>
      </c>
      <c r="AA34" s="37">
        <f t="shared" si="11"/>
        <v>3</v>
      </c>
      <c r="AB34" s="37">
        <f t="shared" si="11"/>
        <v>0</v>
      </c>
      <c r="AC34" s="37"/>
      <c r="AD34" s="37">
        <f t="shared" si="11"/>
        <v>0</v>
      </c>
      <c r="AE34" s="37">
        <f t="shared" si="11"/>
        <v>1</v>
      </c>
      <c r="AF34" s="37">
        <f t="shared" si="11"/>
        <v>1</v>
      </c>
      <c r="AG34" s="37">
        <f t="shared" si="11"/>
        <v>1</v>
      </c>
      <c r="AH34" s="37">
        <f t="shared" si="11"/>
        <v>3</v>
      </c>
      <c r="AI34" s="37">
        <f t="shared" si="11"/>
        <v>1</v>
      </c>
      <c r="AJ34" s="37">
        <f t="shared" si="11"/>
        <v>1</v>
      </c>
      <c r="AK34" s="37">
        <f t="shared" si="11"/>
        <v>1</v>
      </c>
      <c r="AL34" s="37">
        <f t="shared" si="11"/>
        <v>1</v>
      </c>
      <c r="AM34" s="37">
        <f t="shared" si="11"/>
        <v>1</v>
      </c>
      <c r="AN34" s="37">
        <f t="shared" si="11"/>
        <v>1</v>
      </c>
      <c r="AO34" s="37">
        <f t="shared" si="11"/>
        <v>1</v>
      </c>
      <c r="AP34" s="37">
        <f t="shared" si="11"/>
        <v>1</v>
      </c>
      <c r="AQ34" s="37">
        <f t="shared" si="11"/>
        <v>1</v>
      </c>
    </row>
    <row r="35" spans="1:43" x14ac:dyDescent="0.35">
      <c r="A35" t="s">
        <v>53</v>
      </c>
      <c r="B35" t="s">
        <v>202</v>
      </c>
      <c r="C35" s="35">
        <f>COUNTIF($I$3:$I$22,"l")</f>
        <v>4</v>
      </c>
      <c r="D35" t="s">
        <v>50</v>
      </c>
      <c r="E35" s="27" t="s">
        <v>34</v>
      </c>
      <c r="F35" t="s">
        <v>51</v>
      </c>
      <c r="J35" s="36">
        <f>AVERAGEIF($I$3:$I$22,"l",J$3:J$22)</f>
        <v>670</v>
      </c>
      <c r="K35" s="36">
        <f t="shared" ref="K35:AQ35" si="12">AVERAGEIF($I$3:$I$22,"l",K$3:K$22)</f>
        <v>567.22</v>
      </c>
      <c r="L35" s="36">
        <f t="shared" si="12"/>
        <v>345</v>
      </c>
      <c r="M35" s="36">
        <f t="shared" si="12"/>
        <v>670</v>
      </c>
      <c r="N35" s="36">
        <f t="shared" si="12"/>
        <v>567.22</v>
      </c>
      <c r="O35" s="36">
        <f t="shared" si="12"/>
        <v>345</v>
      </c>
      <c r="P35" s="36">
        <f t="shared" si="12"/>
        <v>4150</v>
      </c>
      <c r="Q35" s="36">
        <f t="shared" si="12"/>
        <v>4165</v>
      </c>
      <c r="R35" s="36">
        <f t="shared" si="12"/>
        <v>2246.25</v>
      </c>
      <c r="S35" s="36">
        <f t="shared" si="12"/>
        <v>4150</v>
      </c>
      <c r="T35" s="36">
        <f t="shared" si="12"/>
        <v>4165</v>
      </c>
      <c r="U35" s="36">
        <f t="shared" si="12"/>
        <v>4150</v>
      </c>
      <c r="V35" s="36">
        <f t="shared" si="12"/>
        <v>1400</v>
      </c>
      <c r="W35" s="36">
        <f t="shared" si="12"/>
        <v>1190</v>
      </c>
      <c r="X35" s="36">
        <f t="shared" si="12"/>
        <v>979.99999999999989</v>
      </c>
      <c r="Y35" s="36">
        <f t="shared" si="12"/>
        <v>460</v>
      </c>
      <c r="Z35" s="36">
        <f t="shared" si="12"/>
        <v>1050</v>
      </c>
      <c r="AA35" s="36">
        <f t="shared" si="12"/>
        <v>311.66666666666669</v>
      </c>
      <c r="AB35" s="36">
        <f t="shared" si="12"/>
        <v>105</v>
      </c>
      <c r="AC35" s="36"/>
      <c r="AD35" s="36">
        <f t="shared" si="12"/>
        <v>73.5</v>
      </c>
      <c r="AE35" s="36"/>
      <c r="AF35" s="36"/>
      <c r="AG35" s="36"/>
      <c r="AH35" s="36"/>
      <c r="AI35" s="36"/>
      <c r="AJ35" s="36"/>
      <c r="AK35" s="36"/>
      <c r="AL35" s="36">
        <f t="shared" si="12"/>
        <v>3500</v>
      </c>
      <c r="AM35" s="36">
        <f t="shared" si="12"/>
        <v>2975</v>
      </c>
      <c r="AN35" s="36">
        <f t="shared" si="12"/>
        <v>2450</v>
      </c>
      <c r="AO35" s="36">
        <f t="shared" si="12"/>
        <v>7000</v>
      </c>
      <c r="AP35" s="36">
        <f t="shared" si="12"/>
        <v>5810</v>
      </c>
      <c r="AQ35" s="36">
        <f t="shared" si="12"/>
        <v>4900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2</v>
      </c>
      <c r="K36" s="37">
        <f t="shared" ref="K36:AQ36" si="13">COUNTIFS($I$3:$I$22,"l",K$3:K$22,"&gt;1")</f>
        <v>1</v>
      </c>
      <c r="L36" s="37">
        <f t="shared" si="13"/>
        <v>2</v>
      </c>
      <c r="M36" s="37">
        <f t="shared" si="13"/>
        <v>2</v>
      </c>
      <c r="N36" s="37">
        <f t="shared" si="13"/>
        <v>1</v>
      </c>
      <c r="O36" s="37">
        <f t="shared" si="13"/>
        <v>2</v>
      </c>
      <c r="P36" s="37">
        <f t="shared" si="13"/>
        <v>2</v>
      </c>
      <c r="Q36" s="37">
        <f t="shared" si="13"/>
        <v>1</v>
      </c>
      <c r="R36" s="37">
        <f t="shared" si="13"/>
        <v>2</v>
      </c>
      <c r="S36" s="37">
        <f t="shared" si="13"/>
        <v>2</v>
      </c>
      <c r="T36" s="37">
        <f t="shared" si="13"/>
        <v>1</v>
      </c>
      <c r="U36" s="37">
        <f t="shared" si="13"/>
        <v>2</v>
      </c>
      <c r="V36" s="37">
        <f t="shared" si="13"/>
        <v>1</v>
      </c>
      <c r="W36" s="37">
        <f t="shared" si="13"/>
        <v>1</v>
      </c>
      <c r="X36" s="37">
        <f t="shared" si="13"/>
        <v>1</v>
      </c>
      <c r="Y36" s="37">
        <f t="shared" si="13"/>
        <v>3</v>
      </c>
      <c r="Z36" s="37">
        <f t="shared" si="13"/>
        <v>1</v>
      </c>
      <c r="AA36" s="37">
        <f t="shared" si="13"/>
        <v>3</v>
      </c>
      <c r="AB36" s="37">
        <f t="shared" si="13"/>
        <v>1</v>
      </c>
      <c r="AC36" s="37"/>
      <c r="AD36" s="37">
        <f t="shared" si="13"/>
        <v>1</v>
      </c>
      <c r="AE36" s="37">
        <f t="shared" si="13"/>
        <v>0</v>
      </c>
      <c r="AF36" s="37">
        <f t="shared" si="13"/>
        <v>0</v>
      </c>
      <c r="AG36" s="37">
        <f t="shared" si="13"/>
        <v>0</v>
      </c>
      <c r="AH36" s="37">
        <f t="shared" si="13"/>
        <v>0</v>
      </c>
      <c r="AI36" s="37">
        <f t="shared" si="13"/>
        <v>0</v>
      </c>
      <c r="AJ36" s="37">
        <f t="shared" si="13"/>
        <v>0</v>
      </c>
      <c r="AK36" s="37">
        <f t="shared" si="13"/>
        <v>0</v>
      </c>
      <c r="AL36" s="37">
        <f t="shared" si="13"/>
        <v>1</v>
      </c>
      <c r="AM36" s="37">
        <f t="shared" si="13"/>
        <v>1</v>
      </c>
      <c r="AN36" s="37">
        <f t="shared" si="13"/>
        <v>1</v>
      </c>
      <c r="AO36" s="37">
        <f t="shared" si="13"/>
        <v>1</v>
      </c>
      <c r="AP36" s="37">
        <f t="shared" si="13"/>
        <v>1</v>
      </c>
      <c r="AQ36" s="37">
        <f t="shared" si="13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778.07636805000004</v>
      </c>
      <c r="K38" s="36">
        <f t="shared" ref="K38:AQ38" si="14">AVERAGEIF($H$3:$H$22,"PL",K$3:K$22)</f>
        <v>553.61</v>
      </c>
      <c r="L38" s="36">
        <f t="shared" si="14"/>
        <v>556.17636805000006</v>
      </c>
      <c r="M38" s="36">
        <f t="shared" si="14"/>
        <v>778.07636805000004</v>
      </c>
      <c r="N38" s="36">
        <f t="shared" si="14"/>
        <v>553.61</v>
      </c>
      <c r="O38" s="36">
        <f t="shared" si="14"/>
        <v>556.17636805000006</v>
      </c>
      <c r="P38" s="36">
        <f t="shared" si="14"/>
        <v>3814.1624999999999</v>
      </c>
      <c r="Q38" s="36">
        <f t="shared" si="14"/>
        <v>3707.2166666666667</v>
      </c>
      <c r="R38" s="36">
        <f t="shared" si="14"/>
        <v>2505.8874999999998</v>
      </c>
      <c r="S38" s="36">
        <f t="shared" si="14"/>
        <v>3814.1624999999999</v>
      </c>
      <c r="T38" s="36">
        <f t="shared" si="14"/>
        <v>3707.2166666666667</v>
      </c>
      <c r="U38" s="36">
        <f t="shared" si="14"/>
        <v>3814.1624999999999</v>
      </c>
      <c r="V38" s="36">
        <f t="shared" si="14"/>
        <v>1400</v>
      </c>
      <c r="W38" s="36">
        <f t="shared" si="14"/>
        <v>1190</v>
      </c>
      <c r="X38" s="36">
        <f t="shared" si="14"/>
        <v>979.99999999999989</v>
      </c>
      <c r="Y38" s="36">
        <f t="shared" si="14"/>
        <v>478.33333333333331</v>
      </c>
      <c r="Z38" s="36">
        <f t="shared" si="14"/>
        <v>592.5</v>
      </c>
      <c r="AA38" s="36">
        <f t="shared" si="14"/>
        <v>310.2</v>
      </c>
      <c r="AB38" s="36">
        <f t="shared" si="14"/>
        <v>105</v>
      </c>
      <c r="AC38" s="36"/>
      <c r="AD38" s="36">
        <f t="shared" si="14"/>
        <v>73.5</v>
      </c>
      <c r="AE38" s="36">
        <f t="shared" si="14"/>
        <v>2123.8000000000002</v>
      </c>
      <c r="AF38" s="36">
        <f t="shared" si="14"/>
        <v>2123.8000000000002</v>
      </c>
      <c r="AG38" s="36">
        <f t="shared" si="14"/>
        <v>2123.8000000000002</v>
      </c>
      <c r="AH38" s="36">
        <f t="shared" si="14"/>
        <v>650</v>
      </c>
      <c r="AI38" s="36">
        <f t="shared" si="14"/>
        <v>1225.71</v>
      </c>
      <c r="AJ38" s="36">
        <f t="shared" si="14"/>
        <v>1225.71</v>
      </c>
      <c r="AK38" s="36">
        <f t="shared" si="14"/>
        <v>1106.9100000000001</v>
      </c>
      <c r="AL38" s="36">
        <f t="shared" si="14"/>
        <v>2324.6</v>
      </c>
      <c r="AM38" s="36">
        <f t="shared" si="14"/>
        <v>2149.6</v>
      </c>
      <c r="AN38" s="36">
        <f t="shared" si="14"/>
        <v>1776.6000000000001</v>
      </c>
      <c r="AO38" s="36">
        <f t="shared" si="14"/>
        <v>5009.2</v>
      </c>
      <c r="AP38" s="36">
        <f t="shared" si="14"/>
        <v>4612.5333333333338</v>
      </c>
      <c r="AQ38" s="36">
        <f t="shared" si="14"/>
        <v>3754.8000000000006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5">COUNTIFS($H$3:$H$22,"PL",K$3:K$22,"&gt;1")</f>
        <v>2</v>
      </c>
      <c r="L39" s="37">
        <f t="shared" si="15"/>
        <v>4</v>
      </c>
      <c r="M39" s="37">
        <f t="shared" si="15"/>
        <v>4</v>
      </c>
      <c r="N39" s="37">
        <f t="shared" si="15"/>
        <v>2</v>
      </c>
      <c r="O39" s="37">
        <f t="shared" si="15"/>
        <v>4</v>
      </c>
      <c r="P39" s="37">
        <f t="shared" si="15"/>
        <v>4</v>
      </c>
      <c r="Q39" s="37">
        <f t="shared" si="15"/>
        <v>3</v>
      </c>
      <c r="R39" s="37">
        <f t="shared" si="15"/>
        <v>4</v>
      </c>
      <c r="S39" s="37">
        <f t="shared" si="15"/>
        <v>4</v>
      </c>
      <c r="T39" s="37">
        <f t="shared" si="15"/>
        <v>3</v>
      </c>
      <c r="U39" s="37">
        <f t="shared" si="15"/>
        <v>4</v>
      </c>
      <c r="V39" s="37">
        <f t="shared" si="15"/>
        <v>1</v>
      </c>
      <c r="W39" s="37">
        <f t="shared" si="15"/>
        <v>1</v>
      </c>
      <c r="X39" s="37">
        <f t="shared" si="15"/>
        <v>1</v>
      </c>
      <c r="Y39" s="37">
        <f t="shared" si="15"/>
        <v>3</v>
      </c>
      <c r="Z39" s="37">
        <f t="shared" si="15"/>
        <v>2</v>
      </c>
      <c r="AA39" s="37">
        <f t="shared" si="15"/>
        <v>3</v>
      </c>
      <c r="AB39" s="37">
        <f t="shared" si="15"/>
        <v>1</v>
      </c>
      <c r="AC39" s="37"/>
      <c r="AD39" s="37">
        <f t="shared" si="15"/>
        <v>1</v>
      </c>
      <c r="AE39" s="37">
        <f t="shared" si="15"/>
        <v>1</v>
      </c>
      <c r="AF39" s="37">
        <f t="shared" si="15"/>
        <v>1</v>
      </c>
      <c r="AG39" s="37">
        <f t="shared" si="15"/>
        <v>1</v>
      </c>
      <c r="AH39" s="37">
        <f t="shared" si="15"/>
        <v>1</v>
      </c>
      <c r="AI39" s="37">
        <f t="shared" si="15"/>
        <v>2</v>
      </c>
      <c r="AJ39" s="37">
        <f t="shared" si="15"/>
        <v>2</v>
      </c>
      <c r="AK39" s="37">
        <f t="shared" si="15"/>
        <v>2</v>
      </c>
      <c r="AL39" s="37">
        <f t="shared" si="15"/>
        <v>3</v>
      </c>
      <c r="AM39" s="37">
        <f t="shared" si="15"/>
        <v>3</v>
      </c>
      <c r="AN39" s="37">
        <f t="shared" si="15"/>
        <v>3</v>
      </c>
      <c r="AO39" s="37">
        <f t="shared" si="15"/>
        <v>3</v>
      </c>
      <c r="AP39" s="37">
        <f t="shared" si="15"/>
        <v>3</v>
      </c>
      <c r="AQ39" s="37">
        <f t="shared" si="15"/>
        <v>3</v>
      </c>
    </row>
    <row r="40" spans="1:43" x14ac:dyDescent="0.35">
      <c r="C40" s="35">
        <f>COUNTIF($H$3:$H$22,"CC")</f>
        <v>3</v>
      </c>
      <c r="D40" t="s">
        <v>50</v>
      </c>
      <c r="E40" s="27" t="s">
        <v>39</v>
      </c>
      <c r="F40" t="s">
        <v>51</v>
      </c>
      <c r="J40" s="36">
        <f>AVERAGEIF($H$3:$H$22,"CC",J$3:J$22)</f>
        <v>700</v>
      </c>
      <c r="K40" s="36">
        <f t="shared" ref="K40:U40" si="16">AVERAGEIF($H$3:$H$22,"CC",K$3:K$22)</f>
        <v>560</v>
      </c>
      <c r="L40" s="36">
        <f t="shared" si="16"/>
        <v>700</v>
      </c>
      <c r="M40" s="36">
        <f t="shared" si="16"/>
        <v>700</v>
      </c>
      <c r="N40" s="36">
        <f t="shared" si="16"/>
        <v>560</v>
      </c>
      <c r="O40" s="36">
        <f t="shared" si="16"/>
        <v>700</v>
      </c>
      <c r="P40" s="36">
        <f t="shared" si="16"/>
        <v>3850</v>
      </c>
      <c r="Q40" s="36">
        <f t="shared" si="16"/>
        <v>5500</v>
      </c>
      <c r="R40" s="36">
        <f t="shared" si="16"/>
        <v>3850</v>
      </c>
      <c r="S40" s="36">
        <f t="shared" si="16"/>
        <v>3850</v>
      </c>
      <c r="T40" s="36">
        <f t="shared" si="16"/>
        <v>5500</v>
      </c>
      <c r="U40" s="36">
        <f t="shared" si="16"/>
        <v>3850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7">COUNTIFS($H$3:$H$22,"CC",K$3:K$22,"&gt;1")</f>
        <v>1</v>
      </c>
      <c r="L41" s="37">
        <f t="shared" si="17"/>
        <v>2</v>
      </c>
      <c r="M41" s="37">
        <f t="shared" si="17"/>
        <v>2</v>
      </c>
      <c r="N41" s="37">
        <f t="shared" si="17"/>
        <v>1</v>
      </c>
      <c r="O41" s="37">
        <f t="shared" si="17"/>
        <v>2</v>
      </c>
      <c r="P41" s="37">
        <f t="shared" si="17"/>
        <v>2</v>
      </c>
      <c r="Q41" s="37">
        <f t="shared" si="17"/>
        <v>1</v>
      </c>
      <c r="R41" s="37">
        <f t="shared" si="17"/>
        <v>2</v>
      </c>
      <c r="S41" s="37">
        <f t="shared" si="17"/>
        <v>2</v>
      </c>
      <c r="T41" s="37">
        <f t="shared" si="17"/>
        <v>1</v>
      </c>
      <c r="U41" s="37">
        <f t="shared" si="17"/>
        <v>2</v>
      </c>
      <c r="V41" s="37">
        <f t="shared" si="17"/>
        <v>0</v>
      </c>
      <c r="W41" s="37">
        <f t="shared" si="17"/>
        <v>0</v>
      </c>
      <c r="X41" s="37">
        <f t="shared" si="17"/>
        <v>0</v>
      </c>
      <c r="Y41" s="37">
        <f t="shared" si="17"/>
        <v>0</v>
      </c>
      <c r="Z41" s="37">
        <f t="shared" si="17"/>
        <v>0</v>
      </c>
      <c r="AA41" s="37">
        <f t="shared" si="17"/>
        <v>0</v>
      </c>
      <c r="AB41" s="37">
        <f t="shared" si="17"/>
        <v>0</v>
      </c>
      <c r="AC41" s="37"/>
      <c r="AD41" s="37">
        <f t="shared" si="17"/>
        <v>0</v>
      </c>
      <c r="AE41" s="37">
        <f t="shared" si="17"/>
        <v>0</v>
      </c>
      <c r="AF41" s="37">
        <f t="shared" si="17"/>
        <v>0</v>
      </c>
      <c r="AG41" s="37">
        <f t="shared" si="17"/>
        <v>0</v>
      </c>
      <c r="AH41" s="37">
        <f t="shared" si="17"/>
        <v>1</v>
      </c>
      <c r="AI41" s="37">
        <f t="shared" si="17"/>
        <v>0</v>
      </c>
      <c r="AJ41" s="37">
        <f t="shared" si="17"/>
        <v>0</v>
      </c>
      <c r="AK41" s="37">
        <f t="shared" si="17"/>
        <v>0</v>
      </c>
      <c r="AL41" s="37">
        <f t="shared" si="17"/>
        <v>0</v>
      </c>
      <c r="AM41" s="37">
        <f t="shared" si="17"/>
        <v>0</v>
      </c>
      <c r="AN41" s="37">
        <f t="shared" si="17"/>
        <v>0</v>
      </c>
      <c r="AO41" s="37">
        <f t="shared" si="17"/>
        <v>0</v>
      </c>
      <c r="AP41" s="37">
        <f t="shared" si="17"/>
        <v>0</v>
      </c>
      <c r="AQ41" s="37">
        <f t="shared" si="17"/>
        <v>0</v>
      </c>
    </row>
    <row r="42" spans="1:43" x14ac:dyDescent="0.35">
      <c r="C42" s="35">
        <f>COUNTIF($H$3:$H$22,"CR")</f>
        <v>5</v>
      </c>
      <c r="D42" t="s">
        <v>50</v>
      </c>
      <c r="E42" s="27" t="s">
        <v>40</v>
      </c>
      <c r="F42" t="s">
        <v>51</v>
      </c>
      <c r="J42" s="36">
        <f>AVERAGEIF($H$3:$H$22,"CR",J$3:J$22)</f>
        <v>392.09719570000004</v>
      </c>
      <c r="K42" s="36"/>
      <c r="L42" s="36">
        <f t="shared" ref="L42:AG42" si="18">AVERAGEIF($H$3:$H$22,"CR",L$3:L$22)</f>
        <v>274.46803698999997</v>
      </c>
      <c r="M42" s="36">
        <f t="shared" si="18"/>
        <v>392.09719570000004</v>
      </c>
      <c r="N42" s="36"/>
      <c r="O42" s="36">
        <f t="shared" si="18"/>
        <v>274.46803698999997</v>
      </c>
      <c r="P42" s="36">
        <f t="shared" si="18"/>
        <v>1960.4859785000001</v>
      </c>
      <c r="Q42" s="36"/>
      <c r="R42" s="36">
        <f t="shared" si="18"/>
        <v>1372.3401849500001</v>
      </c>
      <c r="S42" s="36"/>
      <c r="T42" s="36"/>
      <c r="U42" s="36">
        <f t="shared" si="18"/>
        <v>1372.3401849500001</v>
      </c>
      <c r="V42" s="36">
        <f t="shared" si="18"/>
        <v>1008.2499318000001</v>
      </c>
      <c r="W42" s="36"/>
      <c r="X42" s="36"/>
      <c r="Y42" s="36">
        <f t="shared" si="18"/>
        <v>80</v>
      </c>
      <c r="Z42" s="36" t="e">
        <f t="shared" si="18"/>
        <v>#DIV/0!</v>
      </c>
      <c r="AA42" s="36">
        <f t="shared" si="18"/>
        <v>80</v>
      </c>
      <c r="AB42" s="36"/>
      <c r="AC42" s="36"/>
      <c r="AD42" s="36"/>
      <c r="AE42" s="36"/>
      <c r="AF42" s="36"/>
      <c r="AG42" s="36">
        <f t="shared" si="18"/>
        <v>1176.2915871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COUNTIFS($H$3:$H$22,"CC",J$3:J$22,"&gt;1")</f>
        <v>2</v>
      </c>
      <c r="K43" s="37">
        <f t="shared" ref="K43:AQ43" si="19">COUNTIFS($H$3:$H$22,"CC",K$3:K$22,"&gt;1")</f>
        <v>1</v>
      </c>
      <c r="L43" s="37">
        <f t="shared" si="19"/>
        <v>2</v>
      </c>
      <c r="M43" s="37">
        <f t="shared" si="19"/>
        <v>2</v>
      </c>
      <c r="N43" s="37">
        <f t="shared" si="19"/>
        <v>1</v>
      </c>
      <c r="O43" s="37">
        <f t="shared" si="19"/>
        <v>2</v>
      </c>
      <c r="P43" s="37">
        <f t="shared" si="19"/>
        <v>2</v>
      </c>
      <c r="Q43" s="37">
        <f t="shared" si="19"/>
        <v>1</v>
      </c>
      <c r="R43" s="37">
        <f t="shared" si="19"/>
        <v>2</v>
      </c>
      <c r="S43" s="37">
        <f t="shared" si="19"/>
        <v>2</v>
      </c>
      <c r="T43" s="37">
        <f t="shared" si="19"/>
        <v>1</v>
      </c>
      <c r="U43" s="37">
        <f t="shared" si="19"/>
        <v>2</v>
      </c>
      <c r="V43" s="37">
        <f t="shared" si="19"/>
        <v>0</v>
      </c>
      <c r="W43" s="37">
        <f t="shared" si="19"/>
        <v>0</v>
      </c>
      <c r="X43" s="37">
        <f t="shared" si="19"/>
        <v>0</v>
      </c>
      <c r="Y43" s="37">
        <f t="shared" si="19"/>
        <v>0</v>
      </c>
      <c r="Z43" s="37">
        <f t="shared" si="19"/>
        <v>0</v>
      </c>
      <c r="AA43" s="37">
        <f t="shared" si="19"/>
        <v>0</v>
      </c>
      <c r="AB43" s="37">
        <f t="shared" si="19"/>
        <v>0</v>
      </c>
      <c r="AC43" s="37"/>
      <c r="AD43" s="37">
        <f t="shared" si="19"/>
        <v>0</v>
      </c>
      <c r="AE43" s="37">
        <f t="shared" si="19"/>
        <v>0</v>
      </c>
      <c r="AF43" s="37">
        <f t="shared" si="19"/>
        <v>0</v>
      </c>
      <c r="AG43" s="37">
        <f t="shared" si="19"/>
        <v>0</v>
      </c>
      <c r="AH43" s="37">
        <f t="shared" si="19"/>
        <v>1</v>
      </c>
      <c r="AI43" s="37">
        <f t="shared" si="19"/>
        <v>0</v>
      </c>
      <c r="AJ43" s="37">
        <f t="shared" si="19"/>
        <v>0</v>
      </c>
      <c r="AK43" s="37">
        <f t="shared" si="19"/>
        <v>0</v>
      </c>
      <c r="AL43" s="37">
        <f t="shared" si="19"/>
        <v>0</v>
      </c>
      <c r="AM43" s="37">
        <f t="shared" si="19"/>
        <v>0</v>
      </c>
      <c r="AN43" s="37">
        <f t="shared" si="19"/>
        <v>0</v>
      </c>
      <c r="AO43" s="37">
        <f t="shared" si="19"/>
        <v>0</v>
      </c>
      <c r="AP43" s="37">
        <f t="shared" si="19"/>
        <v>0</v>
      </c>
      <c r="AQ43" s="37">
        <f t="shared" si="19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H44" si="20">AVERAGEIF($H$3:$H$22,"HY",K$3:K$22)</f>
        <v>890</v>
      </c>
      <c r="L44" s="36">
        <f t="shared" si="20"/>
        <v>890</v>
      </c>
      <c r="M44" s="36">
        <f t="shared" si="20"/>
        <v>890</v>
      </c>
      <c r="N44" s="36">
        <f t="shared" si="20"/>
        <v>890</v>
      </c>
      <c r="O44" s="36">
        <f t="shared" si="20"/>
        <v>890</v>
      </c>
      <c r="P44" s="36">
        <f t="shared" si="20"/>
        <v>1695</v>
      </c>
      <c r="Q44" s="36">
        <f t="shared" si="20"/>
        <v>890</v>
      </c>
      <c r="R44" s="36">
        <f t="shared" si="20"/>
        <v>1445</v>
      </c>
      <c r="S44" s="36">
        <f t="shared" si="20"/>
        <v>1695</v>
      </c>
      <c r="T44" s="36">
        <f t="shared" si="20"/>
        <v>1780</v>
      </c>
      <c r="U44" s="36">
        <f t="shared" si="20"/>
        <v>1695</v>
      </c>
      <c r="V44" s="36">
        <f t="shared" si="20"/>
        <v>1467.5</v>
      </c>
      <c r="W44" s="36">
        <f t="shared" si="20"/>
        <v>2560</v>
      </c>
      <c r="X44" s="36">
        <f t="shared" si="20"/>
        <v>1430</v>
      </c>
      <c r="Y44" s="36">
        <f t="shared" si="20"/>
        <v>126.5</v>
      </c>
      <c r="Z44" s="36">
        <f t="shared" si="20"/>
        <v>100</v>
      </c>
      <c r="AA44" s="36">
        <f t="shared" si="20"/>
        <v>111.2</v>
      </c>
      <c r="AB44" s="36"/>
      <c r="AC44" s="36"/>
      <c r="AD44" s="36"/>
      <c r="AE44" s="36">
        <f t="shared" si="20"/>
        <v>8500</v>
      </c>
      <c r="AF44" s="36">
        <f t="shared" si="20"/>
        <v>8500</v>
      </c>
      <c r="AG44" s="36">
        <f t="shared" si="20"/>
        <v>8500</v>
      </c>
      <c r="AH44" s="36">
        <f t="shared" si="20"/>
        <v>1200</v>
      </c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21">COUNTIFS($H$3:$H$22,"HY",K$3:K$22,"&gt;1")</f>
        <v>1</v>
      </c>
      <c r="L45" s="37">
        <f t="shared" si="21"/>
        <v>1</v>
      </c>
      <c r="M45" s="37">
        <f t="shared" si="21"/>
        <v>1</v>
      </c>
      <c r="N45" s="37">
        <f t="shared" si="21"/>
        <v>1</v>
      </c>
      <c r="O45" s="37">
        <f t="shared" si="21"/>
        <v>1</v>
      </c>
      <c r="P45" s="37">
        <f t="shared" si="21"/>
        <v>2</v>
      </c>
      <c r="Q45" s="37">
        <f t="shared" si="21"/>
        <v>1</v>
      </c>
      <c r="R45" s="37">
        <f t="shared" si="21"/>
        <v>2</v>
      </c>
      <c r="S45" s="37">
        <f t="shared" si="21"/>
        <v>2</v>
      </c>
      <c r="T45" s="37">
        <f t="shared" si="21"/>
        <v>1</v>
      </c>
      <c r="U45" s="37">
        <f t="shared" si="21"/>
        <v>2</v>
      </c>
      <c r="V45" s="37">
        <f t="shared" si="21"/>
        <v>2</v>
      </c>
      <c r="W45" s="37">
        <f t="shared" si="21"/>
        <v>1</v>
      </c>
      <c r="X45" s="37">
        <f t="shared" si="21"/>
        <v>2</v>
      </c>
      <c r="Y45" s="37">
        <f t="shared" si="21"/>
        <v>2</v>
      </c>
      <c r="Z45" s="37">
        <f t="shared" si="21"/>
        <v>1</v>
      </c>
      <c r="AA45" s="37">
        <f t="shared" si="21"/>
        <v>2</v>
      </c>
      <c r="AB45" s="37">
        <f t="shared" si="21"/>
        <v>0</v>
      </c>
      <c r="AC45" s="37"/>
      <c r="AD45" s="37">
        <f t="shared" si="21"/>
        <v>0</v>
      </c>
      <c r="AE45" s="37">
        <f t="shared" si="21"/>
        <v>1</v>
      </c>
      <c r="AF45" s="37">
        <f t="shared" si="21"/>
        <v>1</v>
      </c>
      <c r="AG45" s="37">
        <f t="shared" si="21"/>
        <v>1</v>
      </c>
      <c r="AH45" s="37">
        <f t="shared" si="21"/>
        <v>1</v>
      </c>
      <c r="AI45" s="37">
        <f t="shared" si="21"/>
        <v>0</v>
      </c>
      <c r="AJ45" s="37">
        <f t="shared" si="21"/>
        <v>0</v>
      </c>
      <c r="AK45" s="37">
        <f t="shared" si="21"/>
        <v>0</v>
      </c>
      <c r="AL45" s="37">
        <f t="shared" si="21"/>
        <v>0</v>
      </c>
      <c r="AM45" s="37">
        <f t="shared" si="21"/>
        <v>0</v>
      </c>
      <c r="AN45" s="37">
        <f t="shared" si="21"/>
        <v>0</v>
      </c>
      <c r="AO45" s="37">
        <f t="shared" si="21"/>
        <v>0</v>
      </c>
      <c r="AP45" s="37">
        <f t="shared" si="21"/>
        <v>0</v>
      </c>
      <c r="AQ45" s="37">
        <f t="shared" si="21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12</v>
      </c>
      <c r="D47" t="s">
        <v>50</v>
      </c>
      <c r="E47" s="27" t="s">
        <v>29</v>
      </c>
      <c r="F47" t="s">
        <v>51</v>
      </c>
      <c r="J47" s="36">
        <f>AVERAGEIF($F$3:$F$22,"SW",J$3:J$22)</f>
        <v>752.05091203333325</v>
      </c>
      <c r="K47" s="36">
        <f t="shared" ref="K47:AQ47" si="22">AVERAGEIF($F$3:$F$22,"SW",K$3:K$22)</f>
        <v>555.74</v>
      </c>
      <c r="L47" s="36">
        <f t="shared" si="22"/>
        <v>604.11757870000008</v>
      </c>
      <c r="M47" s="36">
        <f t="shared" si="22"/>
        <v>752.05091203333325</v>
      </c>
      <c r="N47" s="36">
        <f t="shared" si="22"/>
        <v>555.74</v>
      </c>
      <c r="O47" s="36">
        <f t="shared" si="22"/>
        <v>604.11757870000008</v>
      </c>
      <c r="P47" s="36">
        <f t="shared" si="22"/>
        <v>3623.3333333333335</v>
      </c>
      <c r="Q47" s="36">
        <f t="shared" si="22"/>
        <v>4301.666666666667</v>
      </c>
      <c r="R47" s="36">
        <f t="shared" si="22"/>
        <v>2667.8166666666666</v>
      </c>
      <c r="S47" s="36">
        <f t="shared" si="22"/>
        <v>3623.3333333333335</v>
      </c>
      <c r="T47" s="36">
        <f t="shared" si="22"/>
        <v>4301.666666666667</v>
      </c>
      <c r="U47" s="36">
        <f t="shared" si="22"/>
        <v>3623.3333333333335</v>
      </c>
      <c r="V47" s="36">
        <f t="shared" si="22"/>
        <v>887.5</v>
      </c>
      <c r="W47" s="36">
        <f t="shared" si="22"/>
        <v>1190</v>
      </c>
      <c r="X47" s="36">
        <f t="shared" si="22"/>
        <v>640</v>
      </c>
      <c r="Y47" s="36">
        <f t="shared" si="22"/>
        <v>291.33333333333331</v>
      </c>
      <c r="Z47" s="36">
        <f t="shared" si="22"/>
        <v>592.5</v>
      </c>
      <c r="AA47" s="36">
        <f t="shared" si="22"/>
        <v>202.16666666666666</v>
      </c>
      <c r="AB47" s="36">
        <f t="shared" si="22"/>
        <v>105</v>
      </c>
      <c r="AC47" s="36"/>
      <c r="AD47" s="36">
        <f t="shared" si="22"/>
        <v>73.5</v>
      </c>
      <c r="AE47" s="36"/>
      <c r="AF47" s="36"/>
      <c r="AG47" s="36"/>
      <c r="AH47" s="36">
        <f t="shared" si="22"/>
        <v>1216.6666666666667</v>
      </c>
      <c r="AI47" s="36">
        <f t="shared" si="22"/>
        <v>540</v>
      </c>
      <c r="AJ47" s="36">
        <f t="shared" si="22"/>
        <v>540</v>
      </c>
      <c r="AK47" s="36">
        <f t="shared" si="22"/>
        <v>302.40000000000003</v>
      </c>
      <c r="AL47" s="36">
        <f t="shared" si="22"/>
        <v>2425</v>
      </c>
      <c r="AM47" s="36">
        <f t="shared" si="22"/>
        <v>2162.5</v>
      </c>
      <c r="AN47" s="36">
        <f t="shared" si="22"/>
        <v>1603</v>
      </c>
      <c r="AO47" s="36">
        <f t="shared" si="22"/>
        <v>5390</v>
      </c>
      <c r="AP47" s="36">
        <f t="shared" si="22"/>
        <v>4795</v>
      </c>
      <c r="AQ47" s="36">
        <f t="shared" si="22"/>
        <v>3508.4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23">COUNTIFS($F$3:$F$22,"SW",K$3:K$22,"&gt;1")</f>
        <v>3</v>
      </c>
      <c r="L48" s="37">
        <f t="shared" si="23"/>
        <v>6</v>
      </c>
      <c r="M48" s="37">
        <f t="shared" si="23"/>
        <v>6</v>
      </c>
      <c r="N48" s="37">
        <f t="shared" si="23"/>
        <v>3</v>
      </c>
      <c r="O48" s="37">
        <f t="shared" si="23"/>
        <v>6</v>
      </c>
      <c r="P48" s="37">
        <f t="shared" si="23"/>
        <v>6</v>
      </c>
      <c r="Q48" s="37">
        <f t="shared" si="23"/>
        <v>3</v>
      </c>
      <c r="R48" s="37">
        <f t="shared" si="23"/>
        <v>6</v>
      </c>
      <c r="S48" s="37">
        <f t="shared" si="23"/>
        <v>6</v>
      </c>
      <c r="T48" s="37">
        <f t="shared" si="23"/>
        <v>3</v>
      </c>
      <c r="U48" s="37">
        <f t="shared" si="23"/>
        <v>6</v>
      </c>
      <c r="V48" s="37">
        <f t="shared" si="23"/>
        <v>2</v>
      </c>
      <c r="W48" s="37">
        <f t="shared" si="23"/>
        <v>1</v>
      </c>
      <c r="X48" s="37">
        <f t="shared" si="23"/>
        <v>2</v>
      </c>
      <c r="Y48" s="37">
        <f t="shared" si="23"/>
        <v>6</v>
      </c>
      <c r="Z48" s="37">
        <f t="shared" si="23"/>
        <v>2</v>
      </c>
      <c r="AA48" s="37">
        <f t="shared" si="23"/>
        <v>6</v>
      </c>
      <c r="AB48" s="37">
        <f t="shared" si="23"/>
        <v>1</v>
      </c>
      <c r="AC48" s="37"/>
      <c r="AD48" s="37">
        <f t="shared" si="23"/>
        <v>1</v>
      </c>
      <c r="AE48" s="37">
        <f t="shared" si="23"/>
        <v>0</v>
      </c>
      <c r="AF48" s="37">
        <f t="shared" si="23"/>
        <v>0</v>
      </c>
      <c r="AG48" s="37">
        <f t="shared" si="23"/>
        <v>0</v>
      </c>
      <c r="AH48" s="37">
        <f t="shared" si="23"/>
        <v>3</v>
      </c>
      <c r="AI48" s="37">
        <f t="shared" si="23"/>
        <v>1</v>
      </c>
      <c r="AJ48" s="37">
        <f t="shared" si="23"/>
        <v>1</v>
      </c>
      <c r="AK48" s="37">
        <f t="shared" si="23"/>
        <v>1</v>
      </c>
      <c r="AL48" s="37">
        <f t="shared" si="23"/>
        <v>2</v>
      </c>
      <c r="AM48" s="37">
        <f t="shared" si="23"/>
        <v>2</v>
      </c>
      <c r="AN48" s="37">
        <f t="shared" si="23"/>
        <v>2</v>
      </c>
      <c r="AO48" s="37">
        <f t="shared" si="23"/>
        <v>2</v>
      </c>
      <c r="AP48" s="37">
        <f t="shared" si="23"/>
        <v>2</v>
      </c>
      <c r="AQ48" s="37">
        <f t="shared" si="23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651.7281708142857</v>
      </c>
      <c r="K49" s="36">
        <f t="shared" ref="K49:AQ49" si="24">AVERAGEIF($G$3:$G$22,"SaaS",K$3:K$22)</f>
        <v>639.30500000000006</v>
      </c>
      <c r="L49" s="36">
        <f t="shared" si="24"/>
        <v>508.12400528428577</v>
      </c>
      <c r="M49" s="36">
        <f t="shared" si="24"/>
        <v>651.7281708142857</v>
      </c>
      <c r="N49" s="36">
        <f t="shared" si="24"/>
        <v>639.30500000000006</v>
      </c>
      <c r="O49" s="36">
        <f t="shared" si="24"/>
        <v>508.12400528428577</v>
      </c>
      <c r="P49" s="36">
        <f t="shared" si="24"/>
        <v>3145.2373309444447</v>
      </c>
      <c r="Q49" s="36">
        <f t="shared" si="24"/>
        <v>3502.3300000000004</v>
      </c>
      <c r="R49" s="36">
        <f t="shared" si="24"/>
        <v>2442.8766872166666</v>
      </c>
      <c r="S49" s="36">
        <f t="shared" si="24"/>
        <v>3145.2373309444447</v>
      </c>
      <c r="T49" s="36">
        <f t="shared" si="24"/>
        <v>3680.3300000000004</v>
      </c>
      <c r="U49" s="36">
        <f t="shared" si="24"/>
        <v>3079.887798327778</v>
      </c>
      <c r="V49" s="36">
        <f t="shared" si="24"/>
        <v>1335.81248295</v>
      </c>
      <c r="W49" s="36">
        <f t="shared" si="24"/>
        <v>1875</v>
      </c>
      <c r="X49" s="36">
        <f t="shared" si="24"/>
        <v>1280</v>
      </c>
      <c r="Y49" s="36">
        <f t="shared" si="24"/>
        <v>294.66666666666669</v>
      </c>
      <c r="Z49" s="36">
        <f t="shared" si="24"/>
        <v>428.33333333333331</v>
      </c>
      <c r="AA49" s="36">
        <f t="shared" si="24"/>
        <v>205.5</v>
      </c>
      <c r="AB49" s="36">
        <f t="shared" si="24"/>
        <v>105</v>
      </c>
      <c r="AC49" s="36"/>
      <c r="AD49" s="36">
        <f t="shared" si="24"/>
        <v>73.5</v>
      </c>
      <c r="AE49" s="36">
        <f t="shared" si="24"/>
        <v>4101.405517666667</v>
      </c>
      <c r="AF49" s="36">
        <f t="shared" si="24"/>
        <v>5311.9</v>
      </c>
      <c r="AG49" s="36">
        <f t="shared" si="24"/>
        <v>3933.3638623666666</v>
      </c>
      <c r="AH49" s="36">
        <f t="shared" si="24"/>
        <v>1216.6666666666667</v>
      </c>
      <c r="AI49" s="36">
        <f t="shared" si="24"/>
        <v>1225.71</v>
      </c>
      <c r="AJ49" s="36">
        <f t="shared" si="24"/>
        <v>1225.71</v>
      </c>
      <c r="AK49" s="36">
        <f t="shared" si="24"/>
        <v>1106.9100000000001</v>
      </c>
      <c r="AL49" s="36">
        <f t="shared" si="24"/>
        <v>2324.6</v>
      </c>
      <c r="AM49" s="36">
        <f t="shared" si="24"/>
        <v>2149.6</v>
      </c>
      <c r="AN49" s="36">
        <f t="shared" si="24"/>
        <v>1776.6000000000001</v>
      </c>
      <c r="AO49" s="36">
        <f t="shared" si="24"/>
        <v>5009.2</v>
      </c>
      <c r="AP49" s="36">
        <f t="shared" si="24"/>
        <v>4612.5333333333338</v>
      </c>
      <c r="AQ49" s="36">
        <f t="shared" si="24"/>
        <v>3754.8000000000006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Q50" si="25">COUNTIFS($G$3:$G$22,"SaaS",K$3:K$22,"&gt;1")</f>
        <v>4</v>
      </c>
      <c r="L50" s="37">
        <f t="shared" si="25"/>
        <v>7</v>
      </c>
      <c r="M50" s="37">
        <f t="shared" si="25"/>
        <v>7</v>
      </c>
      <c r="N50" s="37">
        <f t="shared" si="25"/>
        <v>4</v>
      </c>
      <c r="O50" s="37">
        <f t="shared" si="25"/>
        <v>7</v>
      </c>
      <c r="P50" s="37">
        <f t="shared" si="25"/>
        <v>9</v>
      </c>
      <c r="Q50" s="37">
        <f t="shared" si="25"/>
        <v>5</v>
      </c>
      <c r="R50" s="37">
        <f t="shared" si="25"/>
        <v>9</v>
      </c>
      <c r="S50" s="37">
        <f t="shared" si="25"/>
        <v>9</v>
      </c>
      <c r="T50" s="37">
        <f t="shared" si="25"/>
        <v>5</v>
      </c>
      <c r="U50" s="37">
        <f t="shared" si="25"/>
        <v>9</v>
      </c>
      <c r="V50" s="37">
        <f t="shared" si="25"/>
        <v>4</v>
      </c>
      <c r="W50" s="37">
        <f t="shared" si="25"/>
        <v>2</v>
      </c>
      <c r="X50" s="37">
        <f t="shared" si="25"/>
        <v>3</v>
      </c>
      <c r="Y50" s="37">
        <f t="shared" si="25"/>
        <v>6</v>
      </c>
      <c r="Z50" s="37">
        <f t="shared" si="25"/>
        <v>3</v>
      </c>
      <c r="AA50" s="37">
        <f t="shared" si="25"/>
        <v>6</v>
      </c>
      <c r="AB50" s="37">
        <f t="shared" si="25"/>
        <v>1</v>
      </c>
      <c r="AC50" s="37"/>
      <c r="AD50" s="37">
        <f t="shared" si="25"/>
        <v>1</v>
      </c>
      <c r="AE50" s="37">
        <f t="shared" si="25"/>
        <v>3</v>
      </c>
      <c r="AF50" s="37">
        <f t="shared" si="25"/>
        <v>2</v>
      </c>
      <c r="AG50" s="37">
        <f t="shared" si="25"/>
        <v>3</v>
      </c>
      <c r="AH50" s="37">
        <f t="shared" si="25"/>
        <v>3</v>
      </c>
      <c r="AI50" s="37">
        <f t="shared" si="25"/>
        <v>2</v>
      </c>
      <c r="AJ50" s="37">
        <f t="shared" si="25"/>
        <v>2</v>
      </c>
      <c r="AK50" s="37">
        <f t="shared" si="25"/>
        <v>2</v>
      </c>
      <c r="AL50" s="37">
        <f t="shared" si="25"/>
        <v>3</v>
      </c>
      <c r="AM50" s="37">
        <f t="shared" si="25"/>
        <v>3</v>
      </c>
      <c r="AN50" s="37">
        <f t="shared" si="25"/>
        <v>3</v>
      </c>
      <c r="AO50" s="37">
        <f t="shared" si="25"/>
        <v>3</v>
      </c>
      <c r="AP50" s="37">
        <f t="shared" si="25"/>
        <v>3</v>
      </c>
      <c r="AQ50" s="37">
        <f t="shared" si="25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/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6">COUNTIFS($E$3:$E$22,"HW",K$3:K$22,"&gt;1")</f>
        <v>0</v>
      </c>
      <c r="L52" s="37">
        <f t="shared" si="26"/>
        <v>0</v>
      </c>
      <c r="M52" s="37">
        <f t="shared" si="26"/>
        <v>0</v>
      </c>
      <c r="N52" s="37">
        <f t="shared" si="26"/>
        <v>0</v>
      </c>
      <c r="O52" s="37">
        <f t="shared" si="26"/>
        <v>0</v>
      </c>
      <c r="P52" s="37">
        <f t="shared" si="26"/>
        <v>0</v>
      </c>
      <c r="Q52" s="37">
        <f t="shared" si="26"/>
        <v>0</v>
      </c>
      <c r="R52" s="37">
        <f t="shared" si="26"/>
        <v>0</v>
      </c>
      <c r="S52" s="37">
        <f t="shared" si="26"/>
        <v>0</v>
      </c>
      <c r="T52" s="37">
        <f t="shared" si="26"/>
        <v>0</v>
      </c>
      <c r="U52" s="37">
        <f t="shared" si="26"/>
        <v>0</v>
      </c>
      <c r="V52" s="37">
        <f t="shared" si="26"/>
        <v>0</v>
      </c>
      <c r="W52" s="37">
        <f t="shared" si="26"/>
        <v>0</v>
      </c>
      <c r="X52" s="37">
        <f t="shared" si="26"/>
        <v>0</v>
      </c>
      <c r="Y52" s="37">
        <f t="shared" si="26"/>
        <v>0</v>
      </c>
      <c r="Z52" s="37">
        <f t="shared" si="26"/>
        <v>0</v>
      </c>
      <c r="AA52" s="37">
        <f t="shared" si="26"/>
        <v>0</v>
      </c>
      <c r="AB52" s="37">
        <f t="shared" si="26"/>
        <v>0</v>
      </c>
      <c r="AC52" s="37"/>
      <c r="AD52" s="37">
        <f t="shared" si="26"/>
        <v>0</v>
      </c>
      <c r="AE52" s="37">
        <f t="shared" si="26"/>
        <v>0</v>
      </c>
      <c r="AF52" s="37">
        <f t="shared" si="26"/>
        <v>0</v>
      </c>
      <c r="AG52" s="37">
        <f t="shared" si="26"/>
        <v>0</v>
      </c>
      <c r="AH52" s="37">
        <f t="shared" si="26"/>
        <v>0</v>
      </c>
      <c r="AI52" s="37">
        <f t="shared" si="26"/>
        <v>0</v>
      </c>
      <c r="AJ52" s="37">
        <f t="shared" si="26"/>
        <v>0</v>
      </c>
      <c r="AK52" s="37">
        <f t="shared" si="26"/>
        <v>0</v>
      </c>
      <c r="AL52" s="37">
        <f t="shared" si="26"/>
        <v>0</v>
      </c>
      <c r="AM52" s="37">
        <f t="shared" si="26"/>
        <v>0</v>
      </c>
      <c r="AN52" s="37">
        <f t="shared" si="26"/>
        <v>0</v>
      </c>
      <c r="AO52" s="37">
        <f t="shared" si="26"/>
        <v>0</v>
      </c>
      <c r="AP52" s="37">
        <f t="shared" si="26"/>
        <v>0</v>
      </c>
      <c r="AQ52" s="37">
        <f t="shared" si="26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12</v>
      </c>
      <c r="D54" t="s">
        <v>50</v>
      </c>
      <c r="E54" s="27" t="s">
        <v>36</v>
      </c>
      <c r="F54" t="s">
        <v>51</v>
      </c>
      <c r="J54" s="36">
        <f>AVERAGEIF($D$3:$D$22,"S",J$3:J$22)</f>
        <v>759.06711131666668</v>
      </c>
      <c r="K54" s="36">
        <f t="shared" ref="K54:AQ54" si="27">AVERAGEIF($D$3:$D$22,"S",K$3:K$22)</f>
        <v>725</v>
      </c>
      <c r="L54" s="36">
        <f t="shared" si="27"/>
        <v>666.12891819833339</v>
      </c>
      <c r="M54" s="36">
        <f t="shared" si="27"/>
        <v>759.06711131666668</v>
      </c>
      <c r="N54" s="36">
        <f t="shared" si="27"/>
        <v>725</v>
      </c>
      <c r="O54" s="36">
        <f t="shared" si="27"/>
        <v>666.12891819833339</v>
      </c>
      <c r="P54" s="36">
        <f t="shared" si="27"/>
        <v>2944.5226630833331</v>
      </c>
      <c r="Q54" s="36">
        <f t="shared" si="27"/>
        <v>3368.8833333333332</v>
      </c>
      <c r="R54" s="36">
        <f t="shared" si="27"/>
        <v>2456.915030825</v>
      </c>
      <c r="S54" s="36">
        <f t="shared" si="27"/>
        <v>2944.5226630833331</v>
      </c>
      <c r="T54" s="36">
        <f t="shared" si="27"/>
        <v>3665.5499999999997</v>
      </c>
      <c r="U54" s="36">
        <f t="shared" si="27"/>
        <v>2846.4983641583331</v>
      </c>
      <c r="V54" s="36">
        <f t="shared" si="27"/>
        <v>1784.1249659</v>
      </c>
      <c r="W54" s="36">
        <f t="shared" si="27"/>
        <v>2560</v>
      </c>
      <c r="X54" s="36">
        <f t="shared" si="27"/>
        <v>2560</v>
      </c>
      <c r="Y54" s="36">
        <f t="shared" si="27"/>
        <v>175</v>
      </c>
      <c r="Z54" s="36">
        <f t="shared" si="27"/>
        <v>100</v>
      </c>
      <c r="AA54" s="36">
        <f t="shared" si="27"/>
        <v>110</v>
      </c>
      <c r="AB54" s="36"/>
      <c r="AC54" s="36"/>
      <c r="AD54" s="36"/>
      <c r="AE54" s="36">
        <f t="shared" si="27"/>
        <v>4101.405517666667</v>
      </c>
      <c r="AF54" s="36">
        <f t="shared" si="27"/>
        <v>5311.9</v>
      </c>
      <c r="AG54" s="36">
        <f t="shared" si="27"/>
        <v>3933.3638623666666</v>
      </c>
      <c r="AH54" s="36">
        <f t="shared" si="27"/>
        <v>1800</v>
      </c>
      <c r="AI54" s="36">
        <f t="shared" si="27"/>
        <v>1911.42</v>
      </c>
      <c r="AJ54" s="36">
        <f t="shared" si="27"/>
        <v>1911.42</v>
      </c>
      <c r="AK54" s="36">
        <f t="shared" si="27"/>
        <v>1911.42</v>
      </c>
      <c r="AL54" s="36">
        <f t="shared" si="27"/>
        <v>2123.8000000000002</v>
      </c>
      <c r="AM54" s="36">
        <f t="shared" si="27"/>
        <v>2123.8000000000002</v>
      </c>
      <c r="AN54" s="36">
        <f t="shared" si="27"/>
        <v>2123.8000000000002</v>
      </c>
      <c r="AO54" s="36">
        <f t="shared" si="27"/>
        <v>4247.6000000000004</v>
      </c>
      <c r="AP54" s="36">
        <f t="shared" si="27"/>
        <v>4247.6000000000004</v>
      </c>
      <c r="AQ54" s="36">
        <f t="shared" si="27"/>
        <v>4247.6000000000004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6</v>
      </c>
      <c r="K55" s="37">
        <f t="shared" ref="K55:AQ55" si="28">COUNTIFS($D$3:$D$22,"S",K$3:K$22,"&gt;1")</f>
        <v>2</v>
      </c>
      <c r="L55" s="37">
        <f t="shared" si="28"/>
        <v>6</v>
      </c>
      <c r="M55" s="37">
        <f t="shared" si="28"/>
        <v>6</v>
      </c>
      <c r="N55" s="37">
        <f t="shared" si="28"/>
        <v>2</v>
      </c>
      <c r="O55" s="37">
        <f t="shared" si="28"/>
        <v>6</v>
      </c>
      <c r="P55" s="37">
        <f t="shared" si="28"/>
        <v>6</v>
      </c>
      <c r="Q55" s="37">
        <f t="shared" si="28"/>
        <v>3</v>
      </c>
      <c r="R55" s="37">
        <f t="shared" si="28"/>
        <v>6</v>
      </c>
      <c r="S55" s="37">
        <f t="shared" si="28"/>
        <v>6</v>
      </c>
      <c r="T55" s="37">
        <f t="shared" si="28"/>
        <v>3</v>
      </c>
      <c r="U55" s="37">
        <f t="shared" si="28"/>
        <v>6</v>
      </c>
      <c r="V55" s="37">
        <f t="shared" si="28"/>
        <v>2</v>
      </c>
      <c r="W55" s="37">
        <f t="shared" si="28"/>
        <v>1</v>
      </c>
      <c r="X55" s="37">
        <f t="shared" si="28"/>
        <v>1</v>
      </c>
      <c r="Y55" s="37">
        <f t="shared" si="28"/>
        <v>2</v>
      </c>
      <c r="Z55" s="37">
        <f t="shared" si="28"/>
        <v>1</v>
      </c>
      <c r="AA55" s="37">
        <f t="shared" si="28"/>
        <v>2</v>
      </c>
      <c r="AB55" s="37">
        <f t="shared" si="28"/>
        <v>0</v>
      </c>
      <c r="AC55" s="37"/>
      <c r="AD55" s="37">
        <f t="shared" si="28"/>
        <v>0</v>
      </c>
      <c r="AE55" s="37">
        <f t="shared" si="28"/>
        <v>3</v>
      </c>
      <c r="AF55" s="37">
        <f t="shared" si="28"/>
        <v>2</v>
      </c>
      <c r="AG55" s="37">
        <f t="shared" si="28"/>
        <v>3</v>
      </c>
      <c r="AH55" s="37">
        <f t="shared" si="28"/>
        <v>1</v>
      </c>
      <c r="AI55" s="37">
        <f t="shared" si="28"/>
        <v>1</v>
      </c>
      <c r="AJ55" s="37">
        <f t="shared" si="28"/>
        <v>1</v>
      </c>
      <c r="AK55" s="37">
        <f t="shared" si="28"/>
        <v>1</v>
      </c>
      <c r="AL55" s="37">
        <f t="shared" si="28"/>
        <v>1</v>
      </c>
      <c r="AM55" s="37">
        <f t="shared" si="28"/>
        <v>1</v>
      </c>
      <c r="AN55" s="37">
        <f t="shared" si="28"/>
        <v>1</v>
      </c>
      <c r="AO55" s="37">
        <f t="shared" si="28"/>
        <v>1</v>
      </c>
      <c r="AP55" s="37">
        <f t="shared" si="28"/>
        <v>1</v>
      </c>
      <c r="AQ55" s="37">
        <f t="shared" si="28"/>
        <v>1</v>
      </c>
    </row>
    <row r="56" spans="1:43" x14ac:dyDescent="0.35">
      <c r="A56" t="s">
        <v>52</v>
      </c>
      <c r="B56" t="s">
        <v>58</v>
      </c>
      <c r="C56" s="35">
        <f>COUNTIF($D$3:$D$22,"m")</f>
        <v>5</v>
      </c>
      <c r="D56" t="s">
        <v>50</v>
      </c>
      <c r="E56" s="27" t="s">
        <v>38</v>
      </c>
      <c r="F56" t="s">
        <v>51</v>
      </c>
      <c r="J56" s="36">
        <f>AVERAGEIF($D$3:$D$22,"m",J$3:J$22)</f>
        <v>540</v>
      </c>
      <c r="K56" s="36">
        <f t="shared" ref="K56:AQ56" si="29">AVERAGEIF($D$3:$D$22,"m",K$3:K$22)</f>
        <v>540</v>
      </c>
      <c r="L56" s="36">
        <f t="shared" si="29"/>
        <v>302.40000000000003</v>
      </c>
      <c r="M56" s="36">
        <f t="shared" si="29"/>
        <v>540</v>
      </c>
      <c r="N56" s="36">
        <f t="shared" si="29"/>
        <v>540</v>
      </c>
      <c r="O56" s="36">
        <f t="shared" si="29"/>
        <v>302.40000000000003</v>
      </c>
      <c r="P56" s="36">
        <f t="shared" si="29"/>
        <v>2870</v>
      </c>
      <c r="Q56" s="36">
        <f t="shared" si="29"/>
        <v>3240</v>
      </c>
      <c r="R56" s="36">
        <f t="shared" si="29"/>
        <v>1907.2</v>
      </c>
      <c r="S56" s="36">
        <f t="shared" si="29"/>
        <v>2870</v>
      </c>
      <c r="T56" s="36">
        <f t="shared" si="29"/>
        <v>3240</v>
      </c>
      <c r="U56" s="36">
        <f t="shared" si="29"/>
        <v>2870</v>
      </c>
      <c r="V56" s="36">
        <f t="shared" si="29"/>
        <v>375</v>
      </c>
      <c r="W56" s="36" t="e">
        <f t="shared" si="29"/>
        <v>#DIV/0!</v>
      </c>
      <c r="X56" s="36">
        <f t="shared" si="29"/>
        <v>300</v>
      </c>
      <c r="Y56" s="36">
        <f t="shared" si="29"/>
        <v>122.66666666666667</v>
      </c>
      <c r="Z56" s="36">
        <f t="shared" si="29"/>
        <v>135</v>
      </c>
      <c r="AA56" s="36">
        <f t="shared" si="29"/>
        <v>92.666666666666671</v>
      </c>
      <c r="AB56" s="36"/>
      <c r="AC56" s="36"/>
      <c r="AD56" s="36"/>
      <c r="AE56" s="36"/>
      <c r="AF56" s="36"/>
      <c r="AG56" s="36"/>
      <c r="AH56" s="36">
        <f t="shared" si="29"/>
        <v>925</v>
      </c>
      <c r="AI56" s="36">
        <f t="shared" si="29"/>
        <v>540</v>
      </c>
      <c r="AJ56" s="36">
        <f t="shared" si="29"/>
        <v>540</v>
      </c>
      <c r="AK56" s="36">
        <f t="shared" si="29"/>
        <v>302.40000000000003</v>
      </c>
      <c r="AL56" s="36">
        <f t="shared" si="29"/>
        <v>1350</v>
      </c>
      <c r="AM56" s="36">
        <f t="shared" si="29"/>
        <v>1350</v>
      </c>
      <c r="AN56" s="36">
        <f t="shared" si="29"/>
        <v>756.00000000000011</v>
      </c>
      <c r="AO56" s="36">
        <f t="shared" si="29"/>
        <v>3780</v>
      </c>
      <c r="AP56" s="36">
        <f t="shared" si="29"/>
        <v>3780</v>
      </c>
      <c r="AQ56" s="36">
        <f t="shared" si="29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1</v>
      </c>
      <c r="K57" s="37">
        <f t="shared" ref="K57:AQ57" si="30">COUNTIFS($D$3:$D$22,"m",K$3:K$22,"&gt;1")</f>
        <v>1</v>
      </c>
      <c r="L57" s="37">
        <f t="shared" si="30"/>
        <v>1</v>
      </c>
      <c r="M57" s="37">
        <f t="shared" si="30"/>
        <v>1</v>
      </c>
      <c r="N57" s="37">
        <f t="shared" si="30"/>
        <v>1</v>
      </c>
      <c r="O57" s="37">
        <f t="shared" si="30"/>
        <v>1</v>
      </c>
      <c r="P57" s="37">
        <f t="shared" si="30"/>
        <v>2</v>
      </c>
      <c r="Q57" s="37">
        <f t="shared" si="30"/>
        <v>1</v>
      </c>
      <c r="R57" s="37">
        <f t="shared" si="30"/>
        <v>2</v>
      </c>
      <c r="S57" s="37">
        <f t="shared" si="30"/>
        <v>2</v>
      </c>
      <c r="T57" s="37">
        <f t="shared" si="30"/>
        <v>1</v>
      </c>
      <c r="U57" s="37">
        <f t="shared" si="30"/>
        <v>2</v>
      </c>
      <c r="V57" s="37">
        <f t="shared" si="30"/>
        <v>1</v>
      </c>
      <c r="W57" s="37">
        <f t="shared" si="30"/>
        <v>0</v>
      </c>
      <c r="X57" s="37">
        <f t="shared" si="30"/>
        <v>1</v>
      </c>
      <c r="Y57" s="37">
        <f t="shared" si="30"/>
        <v>3</v>
      </c>
      <c r="Z57" s="37">
        <f t="shared" si="30"/>
        <v>1</v>
      </c>
      <c r="AA57" s="37">
        <f t="shared" si="30"/>
        <v>3</v>
      </c>
      <c r="AB57" s="37">
        <f t="shared" si="30"/>
        <v>0</v>
      </c>
      <c r="AC57" s="37"/>
      <c r="AD57" s="37">
        <f t="shared" si="30"/>
        <v>0</v>
      </c>
      <c r="AE57" s="37">
        <f t="shared" si="30"/>
        <v>0</v>
      </c>
      <c r="AF57" s="37">
        <f t="shared" si="30"/>
        <v>0</v>
      </c>
      <c r="AG57" s="37">
        <f t="shared" si="30"/>
        <v>0</v>
      </c>
      <c r="AH57" s="37">
        <f t="shared" si="30"/>
        <v>2</v>
      </c>
      <c r="AI57" s="37">
        <f t="shared" si="30"/>
        <v>1</v>
      </c>
      <c r="AJ57" s="37">
        <f t="shared" si="30"/>
        <v>1</v>
      </c>
      <c r="AK57" s="37">
        <f t="shared" si="30"/>
        <v>1</v>
      </c>
      <c r="AL57" s="37">
        <f t="shared" si="30"/>
        <v>1</v>
      </c>
      <c r="AM57" s="37">
        <f t="shared" si="30"/>
        <v>1</v>
      </c>
      <c r="AN57" s="37">
        <f t="shared" si="30"/>
        <v>1</v>
      </c>
      <c r="AO57" s="37">
        <f t="shared" si="30"/>
        <v>1</v>
      </c>
      <c r="AP57" s="37">
        <f t="shared" si="30"/>
        <v>1</v>
      </c>
      <c r="AQ57" s="37">
        <f t="shared" si="30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700</v>
      </c>
      <c r="K58" s="36">
        <f t="shared" ref="K58:AQ58" si="31">AVERAGEIF($D$3:$D$22,"l",K$3:K$22)</f>
        <v>567.22</v>
      </c>
      <c r="L58" s="36">
        <f t="shared" si="31"/>
        <v>489.99999999999994</v>
      </c>
      <c r="M58" s="36">
        <f t="shared" si="31"/>
        <v>700</v>
      </c>
      <c r="N58" s="36">
        <f t="shared" si="31"/>
        <v>567.22</v>
      </c>
      <c r="O58" s="36">
        <f t="shared" si="31"/>
        <v>489.99999999999994</v>
      </c>
      <c r="P58" s="36">
        <f t="shared" si="31"/>
        <v>4900</v>
      </c>
      <c r="Q58" s="36">
        <f t="shared" si="31"/>
        <v>4165</v>
      </c>
      <c r="R58" s="36">
        <f t="shared" si="31"/>
        <v>3430</v>
      </c>
      <c r="S58" s="36">
        <f t="shared" si="31"/>
        <v>4900</v>
      </c>
      <c r="T58" s="36">
        <f t="shared" si="31"/>
        <v>4165</v>
      </c>
      <c r="U58" s="36">
        <f t="shared" si="31"/>
        <v>4900</v>
      </c>
      <c r="V58" s="36">
        <f t="shared" si="31"/>
        <v>1400</v>
      </c>
      <c r="W58" s="36">
        <f t="shared" si="31"/>
        <v>1190</v>
      </c>
      <c r="X58" s="36">
        <f t="shared" si="31"/>
        <v>979.99999999999989</v>
      </c>
      <c r="Y58" s="36">
        <f t="shared" si="31"/>
        <v>565</v>
      </c>
      <c r="Z58" s="36">
        <f t="shared" si="31"/>
        <v>1050</v>
      </c>
      <c r="AA58" s="36">
        <f t="shared" si="31"/>
        <v>407.5</v>
      </c>
      <c r="AB58" s="36">
        <f t="shared" si="31"/>
        <v>105</v>
      </c>
      <c r="AC58" s="36"/>
      <c r="AD58" s="36">
        <f t="shared" si="31"/>
        <v>73.5</v>
      </c>
      <c r="AE58" s="36"/>
      <c r="AF58" s="36"/>
      <c r="AG58" s="36"/>
      <c r="AH58" s="36"/>
      <c r="AI58" s="36"/>
      <c r="AJ58" s="36"/>
      <c r="AK58" s="36"/>
      <c r="AL58" s="36">
        <f t="shared" si="31"/>
        <v>3500</v>
      </c>
      <c r="AM58" s="36">
        <f t="shared" si="31"/>
        <v>2975</v>
      </c>
      <c r="AN58" s="36">
        <f t="shared" si="31"/>
        <v>2450</v>
      </c>
      <c r="AO58" s="36">
        <f t="shared" si="31"/>
        <v>7000</v>
      </c>
      <c r="AP58" s="36">
        <f t="shared" si="31"/>
        <v>5810</v>
      </c>
      <c r="AQ58" s="36">
        <f t="shared" si="31"/>
        <v>4900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32">COUNTIFS($D$3:$D$22,"l",K$3:K$22,"&gt;1")</f>
        <v>1</v>
      </c>
      <c r="L59" s="37">
        <f t="shared" si="32"/>
        <v>1</v>
      </c>
      <c r="M59" s="37">
        <f t="shared" si="32"/>
        <v>1</v>
      </c>
      <c r="N59" s="37">
        <f t="shared" si="32"/>
        <v>1</v>
      </c>
      <c r="O59" s="37">
        <f t="shared" si="32"/>
        <v>1</v>
      </c>
      <c r="P59" s="37">
        <f t="shared" si="32"/>
        <v>1</v>
      </c>
      <c r="Q59" s="37">
        <f t="shared" si="32"/>
        <v>1</v>
      </c>
      <c r="R59" s="37">
        <f t="shared" si="32"/>
        <v>1</v>
      </c>
      <c r="S59" s="37">
        <f t="shared" si="32"/>
        <v>1</v>
      </c>
      <c r="T59" s="37">
        <f t="shared" si="32"/>
        <v>1</v>
      </c>
      <c r="U59" s="37">
        <f t="shared" si="32"/>
        <v>1</v>
      </c>
      <c r="V59" s="37">
        <f t="shared" si="32"/>
        <v>1</v>
      </c>
      <c r="W59" s="37">
        <f t="shared" si="32"/>
        <v>1</v>
      </c>
      <c r="X59" s="37">
        <f t="shared" si="32"/>
        <v>1</v>
      </c>
      <c r="Y59" s="37">
        <f t="shared" si="32"/>
        <v>2</v>
      </c>
      <c r="Z59" s="37">
        <f t="shared" si="32"/>
        <v>1</v>
      </c>
      <c r="AA59" s="37">
        <f t="shared" si="32"/>
        <v>2</v>
      </c>
      <c r="AB59" s="37">
        <f t="shared" si="32"/>
        <v>1</v>
      </c>
      <c r="AC59" s="37"/>
      <c r="AD59" s="37">
        <f t="shared" si="32"/>
        <v>1</v>
      </c>
      <c r="AE59" s="37">
        <f t="shared" si="32"/>
        <v>0</v>
      </c>
      <c r="AF59" s="37">
        <f t="shared" si="32"/>
        <v>0</v>
      </c>
      <c r="AG59" s="37">
        <f t="shared" si="32"/>
        <v>0</v>
      </c>
      <c r="AH59" s="37">
        <f t="shared" si="32"/>
        <v>0</v>
      </c>
      <c r="AI59" s="37">
        <f t="shared" si="32"/>
        <v>0</v>
      </c>
      <c r="AJ59" s="37">
        <f t="shared" si="32"/>
        <v>0</v>
      </c>
      <c r="AK59" s="37">
        <f t="shared" si="32"/>
        <v>0</v>
      </c>
      <c r="AL59" s="37">
        <f t="shared" si="32"/>
        <v>1</v>
      </c>
      <c r="AM59" s="37">
        <f t="shared" si="32"/>
        <v>1</v>
      </c>
      <c r="AN59" s="37">
        <f t="shared" si="32"/>
        <v>1</v>
      </c>
      <c r="AO59" s="37">
        <f t="shared" si="32"/>
        <v>1</v>
      </c>
      <c r="AP59" s="37">
        <f t="shared" si="32"/>
        <v>1</v>
      </c>
      <c r="AQ59" s="37">
        <f t="shared" si="32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06">
        <v>80</v>
      </c>
      <c r="Z3" s="106"/>
      <c r="AA3" s="108">
        <v>80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63</v>
      </c>
      <c r="B6" s="29">
        <v>1.1202777020000001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1232.3054722000002</v>
      </c>
      <c r="K6" s="116"/>
      <c r="L6" s="125">
        <v>1232.3054722000002</v>
      </c>
      <c r="M6" s="117">
        <v>1232.3054722000002</v>
      </c>
      <c r="N6" s="117"/>
      <c r="O6" s="118">
        <v>1232.3054722000002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06">
        <v>540</v>
      </c>
      <c r="K7" s="106">
        <v>540</v>
      </c>
      <c r="L7" s="108">
        <v>302.40000000000003</v>
      </c>
      <c r="M7" s="107">
        <v>540</v>
      </c>
      <c r="N7" s="107">
        <v>540</v>
      </c>
      <c r="O7" s="108">
        <v>302.40000000000003</v>
      </c>
      <c r="P7" s="106">
        <v>3240</v>
      </c>
      <c r="Q7" s="106">
        <v>3240</v>
      </c>
      <c r="R7" s="108">
        <v>1814.4</v>
      </c>
      <c r="S7" s="107">
        <v>3240</v>
      </c>
      <c r="T7" s="107">
        <v>3240</v>
      </c>
      <c r="U7" s="108">
        <v>3240</v>
      </c>
      <c r="V7" s="106"/>
      <c r="W7" s="109"/>
      <c r="X7" s="108"/>
      <c r="Y7" s="106">
        <v>135</v>
      </c>
      <c r="Z7" s="106">
        <v>135</v>
      </c>
      <c r="AA7" s="108">
        <v>75.600000000000009</v>
      </c>
      <c r="AB7" s="106"/>
      <c r="AC7" s="106"/>
      <c r="AD7" s="108"/>
      <c r="AE7" s="106"/>
      <c r="AF7" s="106"/>
      <c r="AG7" s="108"/>
      <c r="AH7" s="108">
        <v>650</v>
      </c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6">
        <v>2925</v>
      </c>
      <c r="AM10" s="106">
        <v>2486.25</v>
      </c>
      <c r="AN10" s="108">
        <v>2047.4999999999998</v>
      </c>
      <c r="AO10" s="106">
        <v>5850</v>
      </c>
      <c r="AP10" s="106">
        <v>4855.5</v>
      </c>
      <c r="AQ10" s="108">
        <v>4094.9999999999995</v>
      </c>
    </row>
    <row r="11" spans="1:43" x14ac:dyDescent="0.35">
      <c r="A11" t="s">
        <v>63</v>
      </c>
      <c r="B11" s="29">
        <v>1.1202777020000001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63</v>
      </c>
      <c r="B14" s="29">
        <v>1.1202777020000001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655.36245567000003</v>
      </c>
      <c r="K14" s="106"/>
      <c r="L14" s="108">
        <v>458.75371896900003</v>
      </c>
      <c r="M14" s="107">
        <v>655.36245567000003</v>
      </c>
      <c r="N14" s="107"/>
      <c r="O14" s="108">
        <v>458.75371896900003</v>
      </c>
      <c r="P14" s="106">
        <v>4587.5371896900006</v>
      </c>
      <c r="Q14" s="121">
        <v>3899.4066112365003</v>
      </c>
      <c r="R14" s="108">
        <v>3211.2760327830001</v>
      </c>
      <c r="S14" s="107">
        <v>4587.5371896900006</v>
      </c>
      <c r="T14" s="107">
        <v>3899.4066112365003</v>
      </c>
      <c r="U14" s="108">
        <v>4587.5371896900006</v>
      </c>
      <c r="V14" s="106">
        <v>1310.7249113400001</v>
      </c>
      <c r="W14" s="121">
        <v>1114.1161746390001</v>
      </c>
      <c r="X14" s="108">
        <v>917.50743793800007</v>
      </c>
      <c r="Y14" s="106">
        <v>983.0436835050001</v>
      </c>
      <c r="Z14" s="106">
        <v>983.0436835050001</v>
      </c>
      <c r="AA14" s="108">
        <v>688.13057845350011</v>
      </c>
      <c r="AB14" s="106">
        <v>98.304368350500013</v>
      </c>
      <c r="AC14" s="106">
        <v>96.34388237200001</v>
      </c>
      <c r="AD14" s="108">
        <v>68.813057845350002</v>
      </c>
      <c r="AE14" s="113"/>
      <c r="AF14" s="113"/>
      <c r="AG14" s="111"/>
      <c r="AH14" s="111"/>
      <c r="AI14" s="109"/>
      <c r="AJ14" s="109"/>
      <c r="AK14" s="112"/>
      <c r="AL14" s="109"/>
      <c r="AM14" s="109"/>
      <c r="AN14" s="112"/>
      <c r="AO14" s="109"/>
      <c r="AP14" s="109"/>
      <c r="AQ14" s="112"/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1.0619000000000001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3716.65</v>
      </c>
      <c r="Q17" s="106">
        <v>3716.65</v>
      </c>
      <c r="R17" s="108">
        <v>3716.65</v>
      </c>
      <c r="S17" s="107">
        <v>3716.65</v>
      </c>
      <c r="T17" s="107">
        <v>3716.65</v>
      </c>
      <c r="U17" s="108">
        <v>3716.65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2123.8000000000002</v>
      </c>
      <c r="AF17" s="106">
        <v>2123.8000000000002</v>
      </c>
      <c r="AG17" s="108">
        <v>2123.8000000000002</v>
      </c>
      <c r="AH17" s="111"/>
      <c r="AI17" s="106">
        <v>1911.42</v>
      </c>
      <c r="AJ17" s="106">
        <v>1911.42</v>
      </c>
      <c r="AK17" s="108">
        <v>1911.42</v>
      </c>
      <c r="AL17" s="106">
        <v>2123.8000000000002</v>
      </c>
      <c r="AM17" s="106">
        <v>2123.8000000000002</v>
      </c>
      <c r="AN17" s="108">
        <v>2123.8000000000002</v>
      </c>
      <c r="AO17" s="106">
        <v>4247.6000000000004</v>
      </c>
      <c r="AP17" s="106">
        <v>4247.6000000000004</v>
      </c>
      <c r="AQ17" s="108">
        <v>4247.6000000000004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09"/>
      <c r="Q20" s="109"/>
      <c r="R20" s="112"/>
      <c r="S20" s="126"/>
      <c r="T20" s="126"/>
      <c r="U20" s="112"/>
      <c r="V20" s="109"/>
      <c r="W20" s="109"/>
      <c r="X20" s="112"/>
      <c r="Y20" s="109"/>
      <c r="Z20" s="109"/>
      <c r="AA20" s="112"/>
      <c r="AB20" s="109"/>
      <c r="AC20" s="109"/>
      <c r="AD20" s="112"/>
      <c r="AE20" s="109"/>
      <c r="AF20" s="109"/>
      <c r="AG20" s="112"/>
      <c r="AH20" s="112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2500</v>
      </c>
      <c r="Q21" s="106"/>
      <c r="R21" s="108">
        <v>2000</v>
      </c>
      <c r="S21" s="107">
        <v>2500</v>
      </c>
      <c r="T21" s="107"/>
      <c r="U21" s="108">
        <v>2500</v>
      </c>
      <c r="V21" s="106">
        <v>375</v>
      </c>
      <c r="W21" s="109"/>
      <c r="X21" s="108">
        <v>300</v>
      </c>
      <c r="Y21" s="106">
        <v>153</v>
      </c>
      <c r="Z21" s="106"/>
      <c r="AA21" s="108">
        <v>122.4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65</v>
      </c>
      <c r="B22" s="29">
        <v>1.53202622E-2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298.74511289999998</v>
      </c>
      <c r="K22" s="106"/>
      <c r="L22" s="108">
        <v>209.12157902999999</v>
      </c>
      <c r="M22" s="107">
        <v>298.74511289999998</v>
      </c>
      <c r="N22" s="107"/>
      <c r="O22" s="108">
        <v>209.12157902999999</v>
      </c>
      <c r="P22" s="106">
        <v>1493.7255645</v>
      </c>
      <c r="Q22" s="106"/>
      <c r="R22" s="115">
        <v>1045.6078951500001</v>
      </c>
      <c r="S22" s="107">
        <v>1493.7255645</v>
      </c>
      <c r="T22" s="107"/>
      <c r="U22" s="115">
        <v>1045.6078951500001</v>
      </c>
      <c r="V22" s="106"/>
      <c r="W22" s="109"/>
      <c r="X22" s="108"/>
      <c r="Y22" s="106"/>
      <c r="Z22" s="106"/>
      <c r="AA22" s="115"/>
      <c r="AB22" s="106"/>
      <c r="AC22" s="106"/>
      <c r="AD22" s="108"/>
      <c r="AE22" s="106">
        <v>1280.3143120540001</v>
      </c>
      <c r="AF22" s="106"/>
      <c r="AG22" s="108">
        <v>896.22001843779992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695.15700452999999</v>
      </c>
      <c r="K25" s="32">
        <f t="shared" ref="K25:AQ25" si="0">AVERAGE(K3:K22)</f>
        <v>663.33333333333337</v>
      </c>
      <c r="L25" s="32">
        <f t="shared" si="0"/>
        <v>588.06453002211117</v>
      </c>
      <c r="M25" s="32">
        <f t="shared" si="0"/>
        <v>695.15700452999999</v>
      </c>
      <c r="N25" s="32">
        <f t="shared" si="0"/>
        <v>663.33333333333337</v>
      </c>
      <c r="O25" s="32">
        <f t="shared" si="0"/>
        <v>588.06453002211117</v>
      </c>
      <c r="P25" s="32">
        <f t="shared" si="0"/>
        <v>3058.6569726877779</v>
      </c>
      <c r="Q25" s="32">
        <f t="shared" si="0"/>
        <v>3449.2113222473004</v>
      </c>
      <c r="R25" s="32">
        <f t="shared" si="0"/>
        <v>2382.2704364369997</v>
      </c>
      <c r="S25" s="32">
        <f t="shared" si="0"/>
        <v>3058.6569726877779</v>
      </c>
      <c r="T25" s="32">
        <f t="shared" si="0"/>
        <v>3627.2113222473004</v>
      </c>
      <c r="U25" s="32">
        <f t="shared" si="0"/>
        <v>3008.8661205377775</v>
      </c>
      <c r="V25" s="32">
        <f t="shared" si="0"/>
        <v>1415.2416371133334</v>
      </c>
      <c r="W25" s="32">
        <f t="shared" si="0"/>
        <v>1837.0580873194999</v>
      </c>
      <c r="X25" s="32">
        <f t="shared" si="0"/>
        <v>1259.1691459793335</v>
      </c>
      <c r="Y25" s="32">
        <f t="shared" si="0"/>
        <v>254.4348119292857</v>
      </c>
      <c r="Z25" s="32">
        <f t="shared" si="0"/>
        <v>406.01456116833333</v>
      </c>
      <c r="AA25" s="32">
        <f t="shared" si="0"/>
        <v>180.87579692192861</v>
      </c>
      <c r="AB25" s="32">
        <f t="shared" si="0"/>
        <v>98.304368350500013</v>
      </c>
      <c r="AC25" s="32">
        <f t="shared" si="0"/>
        <v>96.34388237200001</v>
      </c>
      <c r="AD25" s="32">
        <f t="shared" si="0"/>
        <v>68.813057845350002</v>
      </c>
      <c r="AE25" s="32">
        <f t="shared" si="0"/>
        <v>3968.038104018</v>
      </c>
      <c r="AF25" s="32">
        <f t="shared" si="0"/>
        <v>5311.9</v>
      </c>
      <c r="AG25" s="32">
        <f t="shared" si="0"/>
        <v>3840.0066728125998</v>
      </c>
      <c r="AH25" s="32">
        <f t="shared" si="0"/>
        <v>1150</v>
      </c>
      <c r="AI25" s="32">
        <f t="shared" si="0"/>
        <v>850.14</v>
      </c>
      <c r="AJ25" s="32">
        <f t="shared" si="0"/>
        <v>1225.71</v>
      </c>
      <c r="AK25" s="32">
        <f t="shared" si="0"/>
        <v>764.27333333333343</v>
      </c>
      <c r="AL25" s="32">
        <f t="shared" si="0"/>
        <v>2132.9333333333334</v>
      </c>
      <c r="AM25" s="32">
        <f t="shared" si="0"/>
        <v>1986.6833333333334</v>
      </c>
      <c r="AN25" s="32">
        <f t="shared" si="0"/>
        <v>1642.4333333333334</v>
      </c>
      <c r="AO25" s="32">
        <f t="shared" si="0"/>
        <v>4625.8666666666668</v>
      </c>
      <c r="AP25" s="32">
        <f t="shared" si="0"/>
        <v>4294.3666666666668</v>
      </c>
      <c r="AQ25" s="32">
        <f t="shared" si="0"/>
        <v>3486.4666666666667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1">COUNT(K3:K22)</f>
        <v>3</v>
      </c>
      <c r="L26" s="33">
        <f t="shared" si="1"/>
        <v>9</v>
      </c>
      <c r="M26" s="33">
        <f t="shared" si="1"/>
        <v>9</v>
      </c>
      <c r="N26" s="33">
        <f t="shared" si="1"/>
        <v>3</v>
      </c>
      <c r="O26" s="33">
        <f t="shared" si="1"/>
        <v>9</v>
      </c>
      <c r="P26" s="33">
        <f t="shared" si="1"/>
        <v>9</v>
      </c>
      <c r="Q26" s="33">
        <f t="shared" si="1"/>
        <v>5</v>
      </c>
      <c r="R26" s="33">
        <f t="shared" si="1"/>
        <v>9</v>
      </c>
      <c r="S26" s="33">
        <f t="shared" si="1"/>
        <v>9</v>
      </c>
      <c r="T26" s="33">
        <f t="shared" si="1"/>
        <v>5</v>
      </c>
      <c r="U26" s="33">
        <f t="shared" si="1"/>
        <v>9</v>
      </c>
      <c r="V26" s="33">
        <f t="shared" si="1"/>
        <v>3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3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1232.3054722000002</v>
      </c>
      <c r="K27" s="32">
        <f t="shared" ref="K27:AQ27" si="2">MAX(K3:K22)</f>
        <v>890</v>
      </c>
      <c r="L27" s="32">
        <f t="shared" si="2"/>
        <v>1232.3054722000002</v>
      </c>
      <c r="M27" s="32">
        <f t="shared" si="2"/>
        <v>1232.3054722000002</v>
      </c>
      <c r="N27" s="32">
        <f t="shared" si="2"/>
        <v>890</v>
      </c>
      <c r="O27" s="32">
        <f t="shared" si="2"/>
        <v>1232.3054722000002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983.0436835050001</v>
      </c>
      <c r="Z27" s="32">
        <f t="shared" si="2"/>
        <v>983.0436835050001</v>
      </c>
      <c r="AA27" s="32">
        <f t="shared" si="2"/>
        <v>688.13057845350011</v>
      </c>
      <c r="AB27" s="32">
        <f t="shared" si="2"/>
        <v>98.304368350500013</v>
      </c>
      <c r="AC27" s="32">
        <f t="shared" si="2"/>
        <v>96.34388237200001</v>
      </c>
      <c r="AD27" s="32">
        <f t="shared" si="2"/>
        <v>68.813057845350002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1911.42</v>
      </c>
      <c r="AJ27" s="32">
        <f t="shared" si="2"/>
        <v>1911.42</v>
      </c>
      <c r="AK27" s="32">
        <f t="shared" si="2"/>
        <v>1911.42</v>
      </c>
      <c r="AL27" s="32">
        <f t="shared" si="2"/>
        <v>2925</v>
      </c>
      <c r="AM27" s="32">
        <f t="shared" si="2"/>
        <v>2486.25</v>
      </c>
      <c r="AN27" s="32">
        <f t="shared" si="2"/>
        <v>2123.8000000000002</v>
      </c>
      <c r="AO27" s="32">
        <f t="shared" si="2"/>
        <v>5850</v>
      </c>
      <c r="AP27" s="32">
        <f t="shared" si="2"/>
        <v>4855.5</v>
      </c>
      <c r="AQ27" s="32">
        <f t="shared" si="2"/>
        <v>4247.6000000000004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298.74511289999998</v>
      </c>
      <c r="K28" s="32">
        <f t="shared" ref="K28:AQ28" si="3">MIN(K3:K22)</f>
        <v>540</v>
      </c>
      <c r="L28" s="32">
        <f t="shared" si="3"/>
        <v>200</v>
      </c>
      <c r="M28" s="32">
        <f t="shared" si="3"/>
        <v>298.74511289999998</v>
      </c>
      <c r="N28" s="32">
        <f t="shared" si="3"/>
        <v>540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375</v>
      </c>
      <c r="W28" s="32">
        <f t="shared" si="3"/>
        <v>1114.1161746390001</v>
      </c>
      <c r="X28" s="32">
        <f t="shared" si="3"/>
        <v>300</v>
      </c>
      <c r="Y28" s="32">
        <f t="shared" si="3"/>
        <v>80</v>
      </c>
      <c r="Z28" s="32">
        <f t="shared" si="3"/>
        <v>100</v>
      </c>
      <c r="AA28" s="32">
        <f t="shared" si="3"/>
        <v>75.600000000000009</v>
      </c>
      <c r="AB28" s="32">
        <f t="shared" si="3"/>
        <v>98.304368350500013</v>
      </c>
      <c r="AC28" s="32">
        <f t="shared" si="3"/>
        <v>96.34388237200001</v>
      </c>
      <c r="AD28" s="32">
        <f t="shared" si="3"/>
        <v>68.813057845350002</v>
      </c>
      <c r="AE28" s="32">
        <f t="shared" si="3"/>
        <v>1280.3143120540001</v>
      </c>
      <c r="AF28" s="32">
        <f t="shared" si="3"/>
        <v>2123.8000000000002</v>
      </c>
      <c r="AG28" s="32">
        <f t="shared" si="3"/>
        <v>896.22001843779992</v>
      </c>
      <c r="AH28" s="32">
        <f t="shared" si="3"/>
        <v>650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1232.3054722000002</v>
      </c>
      <c r="K31" s="36"/>
      <c r="L31" s="36">
        <f t="shared" ref="L31:AQ31" si="4">AVERAGEIF($I$3:$I$22,"S",L$3:L$22)</f>
        <v>1232.3054722000002</v>
      </c>
      <c r="M31" s="36">
        <f t="shared" si="4"/>
        <v>1232.3054722000002</v>
      </c>
      <c r="N31" s="36"/>
      <c r="O31" s="36">
        <f t="shared" si="4"/>
        <v>1232.3054722000002</v>
      </c>
      <c r="P31" s="36">
        <f t="shared" si="4"/>
        <v>3716.65</v>
      </c>
      <c r="Q31" s="36">
        <f t="shared" si="4"/>
        <v>3716.65</v>
      </c>
      <c r="R31" s="36">
        <f t="shared" si="4"/>
        <v>3716.65</v>
      </c>
      <c r="S31" s="36">
        <f t="shared" si="4"/>
        <v>3716.65</v>
      </c>
      <c r="T31" s="36">
        <f t="shared" si="4"/>
        <v>3716.65</v>
      </c>
      <c r="U31" s="36">
        <f t="shared" si="4"/>
        <v>3716.65</v>
      </c>
      <c r="V31" s="36"/>
      <c r="W31" s="36"/>
      <c r="X31" s="36"/>
      <c r="Y31" s="36">
        <f t="shared" si="4"/>
        <v>80</v>
      </c>
      <c r="Z31" s="36"/>
      <c r="AA31" s="36">
        <f t="shared" si="4"/>
        <v>80</v>
      </c>
      <c r="AB31" s="36"/>
      <c r="AC31" s="36"/>
      <c r="AD31" s="36"/>
      <c r="AE31" s="36">
        <f t="shared" si="4"/>
        <v>2123.8000000000002</v>
      </c>
      <c r="AF31" s="36">
        <f t="shared" si="4"/>
        <v>2123.8000000000002</v>
      </c>
      <c r="AG31" s="36">
        <f t="shared" si="4"/>
        <v>2123.8000000000002</v>
      </c>
      <c r="AH31" s="36"/>
      <c r="AI31" s="36">
        <f t="shared" si="4"/>
        <v>1911.42</v>
      </c>
      <c r="AJ31" s="36">
        <f t="shared" si="4"/>
        <v>1911.42</v>
      </c>
      <c r="AK31" s="36">
        <f t="shared" si="4"/>
        <v>1911.42</v>
      </c>
      <c r="AL31" s="36">
        <f t="shared" si="4"/>
        <v>2123.8000000000002</v>
      </c>
      <c r="AM31" s="36">
        <f t="shared" si="4"/>
        <v>2123.8000000000002</v>
      </c>
      <c r="AN31" s="36">
        <f t="shared" si="4"/>
        <v>2123.8000000000002</v>
      </c>
      <c r="AO31" s="36">
        <f t="shared" si="4"/>
        <v>4247.6000000000004</v>
      </c>
      <c r="AP31" s="36">
        <f t="shared" si="4"/>
        <v>4247.6000000000004</v>
      </c>
      <c r="AQ31" s="36">
        <f t="shared" si="4"/>
        <v>4247.6000000000004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707.5</v>
      </c>
      <c r="K33" s="36">
        <f t="shared" ref="K33:AQ33" si="6">AVERAGEIF($I$3:$I$22,"m",K$3:K$22)</f>
        <v>663.33333333333337</v>
      </c>
      <c r="L33" s="36">
        <f t="shared" si="6"/>
        <v>648.1</v>
      </c>
      <c r="M33" s="36">
        <f t="shared" si="6"/>
        <v>707.5</v>
      </c>
      <c r="N33" s="36">
        <f t="shared" si="6"/>
        <v>663.33333333333337</v>
      </c>
      <c r="O33" s="36">
        <f t="shared" si="6"/>
        <v>648.1</v>
      </c>
      <c r="P33" s="36">
        <f t="shared" si="6"/>
        <v>2866</v>
      </c>
      <c r="Q33" s="36">
        <f t="shared" si="6"/>
        <v>3210</v>
      </c>
      <c r="R33" s="36">
        <f t="shared" si="6"/>
        <v>2480.88</v>
      </c>
      <c r="S33" s="36">
        <f t="shared" si="6"/>
        <v>2866</v>
      </c>
      <c r="T33" s="36">
        <f t="shared" si="6"/>
        <v>3506.6666666666665</v>
      </c>
      <c r="U33" s="36">
        <f t="shared" si="6"/>
        <v>2866</v>
      </c>
      <c r="V33" s="36">
        <f t="shared" si="6"/>
        <v>1467.5</v>
      </c>
      <c r="W33" s="36">
        <f t="shared" si="6"/>
        <v>2560</v>
      </c>
      <c r="X33" s="36">
        <f t="shared" si="6"/>
        <v>1430</v>
      </c>
      <c r="Y33" s="36">
        <f t="shared" si="6"/>
        <v>129.33333333333334</v>
      </c>
      <c r="Z33" s="36">
        <f t="shared" si="6"/>
        <v>117.5</v>
      </c>
      <c r="AA33" s="36">
        <f t="shared" si="6"/>
        <v>99.333333333333329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1150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2137.5</v>
      </c>
      <c r="AM33" s="36">
        <f t="shared" si="6"/>
        <v>1918.125</v>
      </c>
      <c r="AN33" s="36">
        <f t="shared" si="6"/>
        <v>1401.75</v>
      </c>
      <c r="AO33" s="36">
        <f t="shared" si="6"/>
        <v>4815</v>
      </c>
      <c r="AP33" s="36">
        <f t="shared" si="6"/>
        <v>4317.75</v>
      </c>
      <c r="AQ33" s="36">
        <f t="shared" si="6"/>
        <v>3105.8999999999996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Q34" si="7">COUNTIFS($I$3:$I$22,"m",K$3:K$22,"&gt;1")</f>
        <v>3</v>
      </c>
      <c r="L34" s="37">
        <f t="shared" si="7"/>
        <v>4</v>
      </c>
      <c r="M34" s="37">
        <f t="shared" si="7"/>
        <v>4</v>
      </c>
      <c r="N34" s="37">
        <f t="shared" si="7"/>
        <v>3</v>
      </c>
      <c r="O34" s="37">
        <f t="shared" si="7"/>
        <v>4</v>
      </c>
      <c r="P34" s="37">
        <f t="shared" si="7"/>
        <v>5</v>
      </c>
      <c r="Q34" s="37">
        <f t="shared" si="7"/>
        <v>3</v>
      </c>
      <c r="R34" s="37">
        <f t="shared" si="7"/>
        <v>5</v>
      </c>
      <c r="S34" s="37">
        <f t="shared" si="7"/>
        <v>5</v>
      </c>
      <c r="T34" s="37">
        <f t="shared" si="7"/>
        <v>3</v>
      </c>
      <c r="U34" s="37">
        <f t="shared" si="7"/>
        <v>5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3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2</v>
      </c>
      <c r="AM34" s="37">
        <f t="shared" si="7"/>
        <v>2</v>
      </c>
      <c r="AN34" s="37">
        <f t="shared" si="7"/>
        <v>2</v>
      </c>
      <c r="AO34" s="37">
        <f t="shared" si="7"/>
        <v>2</v>
      </c>
      <c r="AP34" s="37">
        <f t="shared" si="7"/>
        <v>2</v>
      </c>
      <c r="AQ34" s="37">
        <f t="shared" si="7"/>
        <v>2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531.36918952333338</v>
      </c>
      <c r="K35" s="36"/>
      <c r="L35" s="36">
        <f t="shared" ref="L35:AG35" si="8">AVERAGEIF($I$3:$I$22,"l",L$3:L$22)</f>
        <v>289.29176599966667</v>
      </c>
      <c r="M35" s="36">
        <f t="shared" si="8"/>
        <v>531.36918952333338</v>
      </c>
      <c r="N35" s="36" t="e">
        <f t="shared" si="8"/>
        <v>#DIV/0!</v>
      </c>
      <c r="O35" s="36">
        <f t="shared" si="8"/>
        <v>289.29176599966667</v>
      </c>
      <c r="P35" s="36">
        <f t="shared" si="8"/>
        <v>3160.4209180633334</v>
      </c>
      <c r="Q35" s="36">
        <f t="shared" si="8"/>
        <v>3899.4066112365003</v>
      </c>
      <c r="R35" s="36">
        <f t="shared" si="8"/>
        <v>1773.1279759776669</v>
      </c>
      <c r="S35" s="36">
        <f t="shared" si="8"/>
        <v>3160.4209180633334</v>
      </c>
      <c r="T35" s="36">
        <f t="shared" si="8"/>
        <v>3899.4066112365003</v>
      </c>
      <c r="U35" s="36">
        <f t="shared" si="8"/>
        <v>3011.0483616133333</v>
      </c>
      <c r="V35" s="36">
        <f t="shared" si="8"/>
        <v>1310.7249113400001</v>
      </c>
      <c r="W35" s="36">
        <f t="shared" si="8"/>
        <v>1114.1161746390001</v>
      </c>
      <c r="X35" s="36">
        <f t="shared" si="8"/>
        <v>917.50743793800007</v>
      </c>
      <c r="Y35" s="36">
        <f t="shared" si="8"/>
        <v>437.68122783500002</v>
      </c>
      <c r="Z35" s="36">
        <f t="shared" si="8"/>
        <v>983.0436835050001</v>
      </c>
      <c r="AA35" s="36">
        <f t="shared" si="8"/>
        <v>296.0435261511667</v>
      </c>
      <c r="AB35" s="36">
        <f t="shared" si="8"/>
        <v>98.304368350500013</v>
      </c>
      <c r="AC35" s="36">
        <f t="shared" si="8"/>
        <v>96.34388237200001</v>
      </c>
      <c r="AD35" s="36">
        <f t="shared" si="8"/>
        <v>68.813057845350002</v>
      </c>
      <c r="AE35" s="36">
        <f t="shared" si="8"/>
        <v>1280.3143120540001</v>
      </c>
      <c r="AF35" s="36"/>
      <c r="AG35" s="36">
        <f t="shared" si="8"/>
        <v>896.22001843779992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0</v>
      </c>
      <c r="L36" s="37">
        <f t="shared" si="9"/>
        <v>3</v>
      </c>
      <c r="M36" s="37">
        <f t="shared" si="9"/>
        <v>3</v>
      </c>
      <c r="N36" s="37">
        <f t="shared" si="9"/>
        <v>0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1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0</v>
      </c>
      <c r="AM36" s="37">
        <f t="shared" si="9"/>
        <v>0</v>
      </c>
      <c r="AN36" s="37">
        <f t="shared" si="9"/>
        <v>0</v>
      </c>
      <c r="AO36" s="37">
        <f t="shared" si="9"/>
        <v>0</v>
      </c>
      <c r="AP36" s="37">
        <f t="shared" si="9"/>
        <v>0</v>
      </c>
      <c r="AQ36" s="37">
        <f t="shared" si="9"/>
        <v>0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766.91698196750008</v>
      </c>
      <c r="K38" s="36">
        <f t="shared" ref="K38:AQ38" si="10">AVERAGEIF($H$3:$H$22,"PL",K$3:K$22)</f>
        <v>540</v>
      </c>
      <c r="L38" s="36">
        <f t="shared" si="10"/>
        <v>548.3647977922501</v>
      </c>
      <c r="M38" s="36">
        <f t="shared" si="10"/>
        <v>766.91698196750008</v>
      </c>
      <c r="N38" s="36">
        <f t="shared" si="10"/>
        <v>540</v>
      </c>
      <c r="O38" s="36">
        <f t="shared" si="10"/>
        <v>548.3647977922501</v>
      </c>
      <c r="P38" s="36">
        <f t="shared" si="10"/>
        <v>3736.0467974225003</v>
      </c>
      <c r="Q38" s="36">
        <f t="shared" si="10"/>
        <v>3618.685537078833</v>
      </c>
      <c r="R38" s="36">
        <f t="shared" si="10"/>
        <v>2451.2065081957498</v>
      </c>
      <c r="S38" s="36">
        <f t="shared" si="10"/>
        <v>3736.0467974225003</v>
      </c>
      <c r="T38" s="36">
        <f t="shared" si="10"/>
        <v>3618.685537078833</v>
      </c>
      <c r="U38" s="36">
        <f t="shared" si="10"/>
        <v>3736.0467974225003</v>
      </c>
      <c r="V38" s="36">
        <f t="shared" si="10"/>
        <v>1310.7249113400001</v>
      </c>
      <c r="W38" s="36">
        <f t="shared" si="10"/>
        <v>1114.1161746390001</v>
      </c>
      <c r="X38" s="36">
        <f t="shared" si="10"/>
        <v>917.50743793800007</v>
      </c>
      <c r="Y38" s="36">
        <f t="shared" si="10"/>
        <v>456.01456116833333</v>
      </c>
      <c r="Z38" s="36">
        <f t="shared" si="10"/>
        <v>559.02184175249999</v>
      </c>
      <c r="AA38" s="36">
        <f t="shared" si="10"/>
        <v>294.57685948450006</v>
      </c>
      <c r="AB38" s="36">
        <f t="shared" si="10"/>
        <v>98.304368350500013</v>
      </c>
      <c r="AC38" s="36">
        <f t="shared" si="10"/>
        <v>96.34388237200001</v>
      </c>
      <c r="AD38" s="36">
        <f t="shared" si="10"/>
        <v>68.813057845350002</v>
      </c>
      <c r="AE38" s="36">
        <f t="shared" si="10"/>
        <v>2123.8000000000002</v>
      </c>
      <c r="AF38" s="36">
        <f t="shared" si="10"/>
        <v>2123.8000000000002</v>
      </c>
      <c r="AG38" s="36">
        <f t="shared" si="10"/>
        <v>2123.8000000000002</v>
      </c>
      <c r="AH38" s="36">
        <f t="shared" si="10"/>
        <v>650</v>
      </c>
      <c r="AI38" s="36">
        <f t="shared" si="10"/>
        <v>1225.71</v>
      </c>
      <c r="AJ38" s="36">
        <f t="shared" si="10"/>
        <v>1225.71</v>
      </c>
      <c r="AK38" s="36">
        <f t="shared" si="10"/>
        <v>1106.9100000000001</v>
      </c>
      <c r="AL38" s="36">
        <f t="shared" si="10"/>
        <v>1736.9</v>
      </c>
      <c r="AM38" s="36">
        <f t="shared" si="10"/>
        <v>1736.9</v>
      </c>
      <c r="AN38" s="36">
        <f t="shared" si="10"/>
        <v>1439.9</v>
      </c>
      <c r="AO38" s="36">
        <f t="shared" si="10"/>
        <v>4013.8</v>
      </c>
      <c r="AP38" s="36">
        <f t="shared" si="10"/>
        <v>4013.8</v>
      </c>
      <c r="AQ38" s="36">
        <f t="shared" si="10"/>
        <v>3182.2000000000003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1</v>
      </c>
      <c r="L39" s="37">
        <f t="shared" si="11"/>
        <v>4</v>
      </c>
      <c r="M39" s="37">
        <f t="shared" si="11"/>
        <v>4</v>
      </c>
      <c r="N39" s="37">
        <f t="shared" si="11"/>
        <v>1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3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1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2</v>
      </c>
      <c r="AM39" s="37">
        <f t="shared" si="11"/>
        <v>2</v>
      </c>
      <c r="AN39" s="37">
        <f t="shared" si="11"/>
        <v>2</v>
      </c>
      <c r="AO39" s="37">
        <f t="shared" si="11"/>
        <v>2</v>
      </c>
      <c r="AP39" s="37">
        <f t="shared" si="11"/>
        <v>2</v>
      </c>
      <c r="AQ39" s="37">
        <f t="shared" si="11"/>
        <v>2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566.2483709666667</v>
      </c>
      <c r="K40" s="36">
        <f t="shared" ref="K40:AQ40" si="12">AVERAGEIF($H$3:$H$22,"CC",K$3:K$22)</f>
        <v>560</v>
      </c>
      <c r="L40" s="36">
        <f t="shared" si="12"/>
        <v>536.37385967666671</v>
      </c>
      <c r="M40" s="36">
        <f t="shared" si="12"/>
        <v>566.2483709666667</v>
      </c>
      <c r="N40" s="36">
        <f t="shared" si="12"/>
        <v>560</v>
      </c>
      <c r="O40" s="36">
        <f t="shared" si="12"/>
        <v>536.37385967666671</v>
      </c>
      <c r="P40" s="36">
        <f t="shared" si="12"/>
        <v>2923.4313911250001</v>
      </c>
      <c r="Q40" s="36">
        <f t="shared" si="12"/>
        <v>5500</v>
      </c>
      <c r="R40" s="36">
        <f t="shared" si="12"/>
        <v>2686.4019737875001</v>
      </c>
      <c r="S40" s="36">
        <f t="shared" si="12"/>
        <v>2923.4313911250001</v>
      </c>
      <c r="T40" s="36">
        <f t="shared" si="12"/>
        <v>5500</v>
      </c>
      <c r="U40" s="36">
        <f t="shared" si="12"/>
        <v>2811.4019737875001</v>
      </c>
      <c r="V40" s="36">
        <f t="shared" si="12"/>
        <v>375</v>
      </c>
      <c r="W40" s="36"/>
      <c r="X40" s="36">
        <f t="shared" si="12"/>
        <v>300</v>
      </c>
      <c r="Y40" s="36">
        <f t="shared" si="12"/>
        <v>153</v>
      </c>
      <c r="Z40" s="36"/>
      <c r="AA40" s="36">
        <f t="shared" si="12"/>
        <v>122.4</v>
      </c>
      <c r="AB40" s="36"/>
      <c r="AC40" s="36"/>
      <c r="AD40" s="36"/>
      <c r="AE40" s="36">
        <f t="shared" si="12"/>
        <v>1280.3143120540001</v>
      </c>
      <c r="AF40" s="36"/>
      <c r="AG40" s="36">
        <f t="shared" si="12"/>
        <v>896.22001843779992</v>
      </c>
      <c r="AH40" s="36">
        <f t="shared" si="12"/>
        <v>1400</v>
      </c>
      <c r="AI40" s="36">
        <f t="shared" si="12"/>
        <v>99</v>
      </c>
      <c r="AJ40" s="36"/>
      <c r="AK40" s="36">
        <f t="shared" si="12"/>
        <v>79</v>
      </c>
      <c r="AL40" s="36">
        <f t="shared" si="12"/>
        <v>2925</v>
      </c>
      <c r="AM40" s="36">
        <f t="shared" si="12"/>
        <v>2486.25</v>
      </c>
      <c r="AN40" s="36">
        <f t="shared" si="12"/>
        <v>2047.4999999999998</v>
      </c>
      <c r="AO40" s="36">
        <f t="shared" si="12"/>
        <v>5850</v>
      </c>
      <c r="AP40" s="36">
        <f t="shared" si="12"/>
        <v>4855.5</v>
      </c>
      <c r="AQ40" s="36">
        <f t="shared" si="12"/>
        <v>4094.9999999999995</v>
      </c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1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1</v>
      </c>
      <c r="AM41" s="37">
        <f t="shared" si="13"/>
        <v>1</v>
      </c>
      <c r="AN41" s="37">
        <f t="shared" si="13"/>
        <v>1</v>
      </c>
      <c r="AO41" s="37">
        <f t="shared" si="13"/>
        <v>1</v>
      </c>
      <c r="AP41" s="37">
        <f t="shared" si="13"/>
        <v>1</v>
      </c>
      <c r="AQ41" s="37">
        <f t="shared" si="13"/>
        <v>1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80</v>
      </c>
      <c r="Z42" s="36"/>
      <c r="AA42" s="36">
        <f t="shared" si="14"/>
        <v>80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G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890</v>
      </c>
      <c r="Q44" s="36">
        <f t="shared" si="16"/>
        <v>890</v>
      </c>
      <c r="R44" s="36">
        <f t="shared" si="16"/>
        <v>890</v>
      </c>
      <c r="S44" s="36">
        <f t="shared" si="16"/>
        <v>890</v>
      </c>
      <c r="T44" s="36">
        <f t="shared" si="16"/>
        <v>1780</v>
      </c>
      <c r="U44" s="36">
        <f t="shared" si="16"/>
        <v>890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</v>
      </c>
      <c r="Z44" s="36">
        <f t="shared" si="16"/>
        <v>100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1</v>
      </c>
      <c r="Q45" s="37">
        <f t="shared" si="17"/>
        <v>1</v>
      </c>
      <c r="R45" s="37">
        <f t="shared" si="17"/>
        <v>1</v>
      </c>
      <c r="S45" s="37">
        <f t="shared" si="17"/>
        <v>1</v>
      </c>
      <c r="T45" s="37">
        <f t="shared" si="17"/>
        <v>1</v>
      </c>
      <c r="U45" s="37">
        <f t="shared" si="17"/>
        <v>1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1</v>
      </c>
      <c r="Z45" s="37">
        <f t="shared" si="17"/>
        <v>1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680.91614868142858</v>
      </c>
      <c r="K47" s="36">
        <f t="shared" ref="K47:AQ47" si="18">AVERAGEIF($F$3:$F$22,"SW",K$3:K$22)</f>
        <v>550</v>
      </c>
      <c r="L47" s="36">
        <f t="shared" si="18"/>
        <v>543.22582431414287</v>
      </c>
      <c r="M47" s="36">
        <f t="shared" si="18"/>
        <v>680.91614868142858</v>
      </c>
      <c r="N47" s="36">
        <f t="shared" si="18"/>
        <v>550</v>
      </c>
      <c r="O47" s="36">
        <f t="shared" si="18"/>
        <v>543.22582431414287</v>
      </c>
      <c r="P47" s="36">
        <f t="shared" si="18"/>
        <v>3403.5437923650002</v>
      </c>
      <c r="Q47" s="36">
        <f t="shared" si="18"/>
        <v>4213.1355370788333</v>
      </c>
      <c r="R47" s="36">
        <f t="shared" si="18"/>
        <v>2472.2973213221667</v>
      </c>
      <c r="S47" s="36">
        <f t="shared" si="18"/>
        <v>3403.5437923650002</v>
      </c>
      <c r="T47" s="36">
        <f t="shared" si="18"/>
        <v>4213.1355370788333</v>
      </c>
      <c r="U47" s="36">
        <f t="shared" si="18"/>
        <v>3328.8575141399997</v>
      </c>
      <c r="V47" s="36">
        <f t="shared" si="18"/>
        <v>1310.7249113400001</v>
      </c>
      <c r="W47" s="36">
        <f t="shared" si="18"/>
        <v>1114.1161746390001</v>
      </c>
      <c r="X47" s="36">
        <f t="shared" si="18"/>
        <v>917.50743793800007</v>
      </c>
      <c r="Y47" s="36">
        <f t="shared" si="18"/>
        <v>305.608736701</v>
      </c>
      <c r="Z47" s="36">
        <f t="shared" si="18"/>
        <v>559.02184175249999</v>
      </c>
      <c r="AA47" s="36">
        <f t="shared" si="18"/>
        <v>208.74611569070004</v>
      </c>
      <c r="AB47" s="36">
        <f t="shared" si="18"/>
        <v>98.304368350500013</v>
      </c>
      <c r="AC47" s="36">
        <f t="shared" si="18"/>
        <v>96.34388237200001</v>
      </c>
      <c r="AD47" s="36">
        <f t="shared" si="18"/>
        <v>68.813057845350002</v>
      </c>
      <c r="AE47" s="36">
        <f t="shared" si="18"/>
        <v>1280.3143120540001</v>
      </c>
      <c r="AF47" s="36"/>
      <c r="AG47" s="36">
        <f t="shared" si="18"/>
        <v>896.22001843779992</v>
      </c>
      <c r="AH47" s="36">
        <f t="shared" si="18"/>
        <v>1225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2137.5</v>
      </c>
      <c r="AM47" s="36">
        <f t="shared" si="18"/>
        <v>1918.125</v>
      </c>
      <c r="AN47" s="36">
        <f t="shared" si="18"/>
        <v>1401.75</v>
      </c>
      <c r="AO47" s="36">
        <f t="shared" si="18"/>
        <v>4815</v>
      </c>
      <c r="AP47" s="36">
        <f t="shared" si="18"/>
        <v>4317.75</v>
      </c>
      <c r="AQ47" s="36">
        <f t="shared" si="18"/>
        <v>3105.8999999999996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7</v>
      </c>
      <c r="K48" s="37">
        <f t="shared" ref="K48:AQ48" si="19">COUNTIFS($F$3:$F$22,"SW",K$3:K$22,"&gt;1")</f>
        <v>2</v>
      </c>
      <c r="L48" s="37">
        <f t="shared" si="19"/>
        <v>7</v>
      </c>
      <c r="M48" s="37">
        <f t="shared" si="19"/>
        <v>7</v>
      </c>
      <c r="N48" s="37">
        <f t="shared" si="19"/>
        <v>2</v>
      </c>
      <c r="O48" s="37">
        <f t="shared" si="19"/>
        <v>7</v>
      </c>
      <c r="P48" s="37">
        <f t="shared" si="19"/>
        <v>6</v>
      </c>
      <c r="Q48" s="37">
        <f t="shared" si="19"/>
        <v>3</v>
      </c>
      <c r="R48" s="37">
        <f t="shared" si="19"/>
        <v>6</v>
      </c>
      <c r="S48" s="37">
        <f t="shared" si="19"/>
        <v>6</v>
      </c>
      <c r="T48" s="37">
        <f t="shared" si="19"/>
        <v>3</v>
      </c>
      <c r="U48" s="37">
        <f t="shared" si="19"/>
        <v>6</v>
      </c>
      <c r="V48" s="37">
        <f t="shared" si="19"/>
        <v>1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2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632.01536693857145</v>
      </c>
      <c r="K49" s="36">
        <f t="shared" ref="K49:AQ49" si="20">AVERAGEIF($G$3:$G$22,"SaaS",K$3:K$22)</f>
        <v>663.33333333333337</v>
      </c>
      <c r="L49" s="36">
        <f t="shared" si="20"/>
        <v>494.32504257128573</v>
      </c>
      <c r="M49" s="36">
        <f t="shared" si="20"/>
        <v>632.01536693857145</v>
      </c>
      <c r="N49" s="36">
        <f t="shared" si="20"/>
        <v>663.33333333333337</v>
      </c>
      <c r="O49" s="36">
        <f t="shared" si="20"/>
        <v>494.32504257128573</v>
      </c>
      <c r="P49" s="36">
        <f t="shared" si="20"/>
        <v>3058.6569726877779</v>
      </c>
      <c r="Q49" s="36">
        <f t="shared" si="20"/>
        <v>3449.2113222473004</v>
      </c>
      <c r="R49" s="36">
        <f t="shared" si="20"/>
        <v>2382.2704364369997</v>
      </c>
      <c r="S49" s="36">
        <f t="shared" si="20"/>
        <v>3058.6569726877779</v>
      </c>
      <c r="T49" s="36">
        <f t="shared" si="20"/>
        <v>3627.2113222473004</v>
      </c>
      <c r="U49" s="36">
        <f t="shared" si="20"/>
        <v>3008.8661205377775</v>
      </c>
      <c r="V49" s="36">
        <f t="shared" si="20"/>
        <v>1415.2416371133334</v>
      </c>
      <c r="W49" s="36">
        <f t="shared" si="20"/>
        <v>1837.0580873194999</v>
      </c>
      <c r="X49" s="36">
        <f t="shared" si="20"/>
        <v>1259.1691459793335</v>
      </c>
      <c r="Y49" s="36">
        <f t="shared" si="20"/>
        <v>283.50728058416666</v>
      </c>
      <c r="Z49" s="36">
        <f t="shared" si="20"/>
        <v>406.01456116833333</v>
      </c>
      <c r="AA49" s="36">
        <f t="shared" si="20"/>
        <v>197.68842974225004</v>
      </c>
      <c r="AB49" s="36">
        <f t="shared" si="20"/>
        <v>98.304368350500013</v>
      </c>
      <c r="AC49" s="36">
        <f t="shared" si="20"/>
        <v>96.34388237200001</v>
      </c>
      <c r="AD49" s="36">
        <f t="shared" si="20"/>
        <v>68.813057845350002</v>
      </c>
      <c r="AE49" s="36">
        <f t="shared" si="20"/>
        <v>3968.038104018</v>
      </c>
      <c r="AF49" s="36">
        <f t="shared" si="20"/>
        <v>5311.9</v>
      </c>
      <c r="AG49" s="36">
        <f t="shared" si="20"/>
        <v>3840.0066728125998</v>
      </c>
      <c r="AH49" s="36">
        <f t="shared" si="20"/>
        <v>1150</v>
      </c>
      <c r="AI49" s="36">
        <f t="shared" si="20"/>
        <v>850.14</v>
      </c>
      <c r="AJ49" s="36">
        <f t="shared" si="20"/>
        <v>1225.71</v>
      </c>
      <c r="AK49" s="36">
        <f t="shared" si="20"/>
        <v>764.27333333333343</v>
      </c>
      <c r="AL49" s="36">
        <f t="shared" si="20"/>
        <v>2132.9333333333334</v>
      </c>
      <c r="AM49" s="36">
        <f t="shared" si="20"/>
        <v>1986.6833333333334</v>
      </c>
      <c r="AN49" s="36">
        <f t="shared" si="20"/>
        <v>1642.4333333333334</v>
      </c>
      <c r="AO49" s="36">
        <f t="shared" si="20"/>
        <v>4625.8666666666668</v>
      </c>
      <c r="AP49" s="36">
        <f t="shared" si="20"/>
        <v>4294.3666666666668</v>
      </c>
      <c r="AQ49" s="36">
        <f t="shared" si="20"/>
        <v>3486.4666666666667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Q50" si="21">COUNTIFS($G$3:$G$22,"SaaS",K$3:K$22,"&gt;1")</f>
        <v>3</v>
      </c>
      <c r="L50" s="37">
        <f t="shared" si="21"/>
        <v>7</v>
      </c>
      <c r="M50" s="37">
        <f t="shared" si="21"/>
        <v>7</v>
      </c>
      <c r="N50" s="37">
        <f t="shared" si="21"/>
        <v>3</v>
      </c>
      <c r="O50" s="37">
        <f t="shared" si="21"/>
        <v>7</v>
      </c>
      <c r="P50" s="37">
        <f t="shared" si="21"/>
        <v>9</v>
      </c>
      <c r="Q50" s="37">
        <f t="shared" si="21"/>
        <v>5</v>
      </c>
      <c r="R50" s="37">
        <f t="shared" si="21"/>
        <v>9</v>
      </c>
      <c r="S50" s="37">
        <f t="shared" si="21"/>
        <v>9</v>
      </c>
      <c r="T50" s="37">
        <f t="shared" si="21"/>
        <v>5</v>
      </c>
      <c r="U50" s="37">
        <f t="shared" si="21"/>
        <v>9</v>
      </c>
      <c r="V50" s="37">
        <f t="shared" si="21"/>
        <v>3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3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832.4610944399999</v>
      </c>
      <c r="K54" s="36">
        <f t="shared" ref="K54:AQ54" si="23">AVERAGEIF($D$3:$D$22,"S",K$3:K$22)</f>
        <v>725</v>
      </c>
      <c r="L54" s="36">
        <f t="shared" si="23"/>
        <v>744.46109444000001</v>
      </c>
      <c r="M54" s="36">
        <f t="shared" si="23"/>
        <v>832.4610944399999</v>
      </c>
      <c r="N54" s="36">
        <f t="shared" si="23"/>
        <v>725</v>
      </c>
      <c r="O54" s="36">
        <f t="shared" si="23"/>
        <v>744.46109444000001</v>
      </c>
      <c r="P54" s="36">
        <f t="shared" si="23"/>
        <v>3034.4416666666671</v>
      </c>
      <c r="Q54" s="36">
        <f t="shared" si="23"/>
        <v>3368.8833333333332</v>
      </c>
      <c r="R54" s="36">
        <f t="shared" si="23"/>
        <v>2561.5250000000001</v>
      </c>
      <c r="S54" s="36">
        <f t="shared" si="23"/>
        <v>3034.4416666666671</v>
      </c>
      <c r="T54" s="36">
        <f t="shared" si="23"/>
        <v>3665.5499999999997</v>
      </c>
      <c r="U54" s="36">
        <f t="shared" si="23"/>
        <v>3034.4416666666671</v>
      </c>
      <c r="V54" s="36">
        <f t="shared" si="23"/>
        <v>1467.5</v>
      </c>
      <c r="W54" s="36">
        <f t="shared" si="23"/>
        <v>2560</v>
      </c>
      <c r="X54" s="36">
        <f t="shared" si="23"/>
        <v>1430</v>
      </c>
      <c r="Y54" s="36">
        <f t="shared" si="23"/>
        <v>167.66666666666666</v>
      </c>
      <c r="Z54" s="36">
        <f t="shared" si="23"/>
        <v>100</v>
      </c>
      <c r="AA54" s="36">
        <f t="shared" si="23"/>
        <v>114.13333333333333</v>
      </c>
      <c r="AB54" s="36"/>
      <c r="AC54" s="36"/>
      <c r="AD54" s="36"/>
      <c r="AE54" s="36">
        <f t="shared" si="23"/>
        <v>5311.9</v>
      </c>
      <c r="AF54" s="36">
        <f t="shared" si="23"/>
        <v>5311.9</v>
      </c>
      <c r="AG54" s="36">
        <f t="shared" si="23"/>
        <v>5311.9</v>
      </c>
      <c r="AH54" s="36">
        <f t="shared" si="23"/>
        <v>1400</v>
      </c>
      <c r="AI54" s="36">
        <f t="shared" si="23"/>
        <v>1005.21</v>
      </c>
      <c r="AJ54" s="36">
        <f t="shared" si="23"/>
        <v>1911.42</v>
      </c>
      <c r="AK54" s="36">
        <f t="shared" si="23"/>
        <v>995.21</v>
      </c>
      <c r="AL54" s="36">
        <f t="shared" si="23"/>
        <v>2524.4</v>
      </c>
      <c r="AM54" s="36">
        <f t="shared" si="23"/>
        <v>2305.0250000000001</v>
      </c>
      <c r="AN54" s="36">
        <f t="shared" si="23"/>
        <v>2085.65</v>
      </c>
      <c r="AO54" s="36">
        <f t="shared" si="23"/>
        <v>5048.8</v>
      </c>
      <c r="AP54" s="36">
        <f t="shared" si="23"/>
        <v>4551.55</v>
      </c>
      <c r="AQ54" s="36">
        <f t="shared" si="23"/>
        <v>4171.3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6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2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2</v>
      </c>
      <c r="AM55" s="37">
        <f t="shared" si="24"/>
        <v>2</v>
      </c>
      <c r="AN55" s="37">
        <f t="shared" si="24"/>
        <v>2</v>
      </c>
      <c r="AO55" s="37">
        <f t="shared" si="24"/>
        <v>2</v>
      </c>
      <c r="AP55" s="37">
        <f t="shared" si="24"/>
        <v>2</v>
      </c>
      <c r="AQ55" s="37">
        <f t="shared" si="24"/>
        <v>2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419.37255644999999</v>
      </c>
      <c r="K56" s="36">
        <f t="shared" ref="K56:AQ56" si="25">AVERAGEIF($D$3:$D$22,"m",K$3:K$22)</f>
        <v>540</v>
      </c>
      <c r="L56" s="36">
        <f t="shared" si="25"/>
        <v>255.760789515</v>
      </c>
      <c r="M56" s="36">
        <f t="shared" si="25"/>
        <v>419.37255644999999</v>
      </c>
      <c r="N56" s="36">
        <f t="shared" si="25"/>
        <v>540</v>
      </c>
      <c r="O56" s="36">
        <f t="shared" si="25"/>
        <v>255.760789515</v>
      </c>
      <c r="P56" s="36">
        <f t="shared" si="25"/>
        <v>2366.8627822500002</v>
      </c>
      <c r="Q56" s="36">
        <f t="shared" si="25"/>
        <v>3240</v>
      </c>
      <c r="R56" s="36">
        <f t="shared" si="25"/>
        <v>1430.003947575</v>
      </c>
      <c r="S56" s="36">
        <f t="shared" si="25"/>
        <v>2366.8627822500002</v>
      </c>
      <c r="T56" s="36">
        <f t="shared" si="25"/>
        <v>3240</v>
      </c>
      <c r="U56" s="36">
        <f t="shared" si="25"/>
        <v>2142.8039475750002</v>
      </c>
      <c r="V56" s="36"/>
      <c r="W56" s="36"/>
      <c r="X56" s="36"/>
      <c r="Y56" s="36">
        <f t="shared" si="25"/>
        <v>107.5</v>
      </c>
      <c r="Z56" s="36">
        <f t="shared" si="25"/>
        <v>135</v>
      </c>
      <c r="AA56" s="36">
        <f t="shared" si="25"/>
        <v>77.800000000000011</v>
      </c>
      <c r="AB56" s="36"/>
      <c r="AC56" s="36"/>
      <c r="AD56" s="36"/>
      <c r="AE56" s="36">
        <f t="shared" si="25"/>
        <v>1280.3143120540001</v>
      </c>
      <c r="AF56" s="36"/>
      <c r="AG56" s="36">
        <f t="shared" si="25"/>
        <v>896.22001843779992</v>
      </c>
      <c r="AH56" s="36">
        <f t="shared" si="25"/>
        <v>650</v>
      </c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0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1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655.36245567000003</v>
      </c>
      <c r="K58" s="36"/>
      <c r="L58" s="36">
        <f t="shared" ref="L58:AQ58" si="27">AVERAGEIF($D$3:$D$22,"l",L$3:L$22)</f>
        <v>458.75371896900003</v>
      </c>
      <c r="M58" s="36">
        <f t="shared" si="27"/>
        <v>655.36245567000003</v>
      </c>
      <c r="N58" s="36" t="e">
        <f t="shared" si="27"/>
        <v>#DIV/0!</v>
      </c>
      <c r="O58" s="36">
        <f t="shared" si="27"/>
        <v>458.75371896900003</v>
      </c>
      <c r="P58" s="36">
        <f t="shared" si="27"/>
        <v>4587.5371896900006</v>
      </c>
      <c r="Q58" s="36">
        <f t="shared" si="27"/>
        <v>3899.4066112365003</v>
      </c>
      <c r="R58" s="36">
        <f t="shared" si="27"/>
        <v>3211.2760327830001</v>
      </c>
      <c r="S58" s="36">
        <f t="shared" si="27"/>
        <v>4587.5371896900006</v>
      </c>
      <c r="T58" s="36">
        <f t="shared" si="27"/>
        <v>3899.4066112365003</v>
      </c>
      <c r="U58" s="36">
        <f t="shared" si="27"/>
        <v>4587.5371896900006</v>
      </c>
      <c r="V58" s="36">
        <f t="shared" si="27"/>
        <v>1310.7249113400001</v>
      </c>
      <c r="W58" s="36">
        <f t="shared" si="27"/>
        <v>1114.1161746390001</v>
      </c>
      <c r="X58" s="36">
        <f t="shared" si="27"/>
        <v>917.50743793800007</v>
      </c>
      <c r="Y58" s="36">
        <f t="shared" si="27"/>
        <v>531.52184175249999</v>
      </c>
      <c r="Z58" s="36">
        <f t="shared" si="27"/>
        <v>983.0436835050001</v>
      </c>
      <c r="AA58" s="36">
        <f t="shared" si="27"/>
        <v>384.06528922675005</v>
      </c>
      <c r="AB58" s="36">
        <f t="shared" si="27"/>
        <v>98.304368350500013</v>
      </c>
      <c r="AC58" s="36">
        <f t="shared" si="27"/>
        <v>96.34388237200001</v>
      </c>
      <c r="AD58" s="36">
        <f t="shared" si="27"/>
        <v>68.813057845350002</v>
      </c>
      <c r="AE58" s="36" t="e">
        <f t="shared" si="27"/>
        <v>#DIV/0!</v>
      </c>
      <c r="AF58" s="36" t="e">
        <f t="shared" si="27"/>
        <v>#DIV/0!</v>
      </c>
      <c r="AG58" s="36" t="e">
        <f t="shared" si="27"/>
        <v>#DIV/0!</v>
      </c>
      <c r="AH58" s="36" t="e">
        <f t="shared" si="27"/>
        <v>#DIV/0!</v>
      </c>
      <c r="AI58" s="36" t="e">
        <f t="shared" si="27"/>
        <v>#DIV/0!</v>
      </c>
      <c r="AJ58" s="36" t="e">
        <f t="shared" si="27"/>
        <v>#DIV/0!</v>
      </c>
      <c r="AK58" s="36" t="e">
        <f t="shared" si="27"/>
        <v>#DIV/0!</v>
      </c>
      <c r="AL58" s="36" t="e">
        <f t="shared" si="27"/>
        <v>#DIV/0!</v>
      </c>
      <c r="AM58" s="36" t="e">
        <f t="shared" si="27"/>
        <v>#DIV/0!</v>
      </c>
      <c r="AN58" s="36" t="e">
        <f t="shared" si="27"/>
        <v>#DIV/0!</v>
      </c>
      <c r="AO58" s="36" t="e">
        <f t="shared" si="27"/>
        <v>#DIV/0!</v>
      </c>
      <c r="AP58" s="36" t="e">
        <f t="shared" si="27"/>
        <v>#DIV/0!</v>
      </c>
      <c r="AQ58" s="36" t="e">
        <f t="shared" si="27"/>
        <v>#DIV/0!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0</v>
      </c>
      <c r="L59" s="37">
        <f t="shared" si="28"/>
        <v>1</v>
      </c>
      <c r="M59" s="37">
        <f t="shared" si="28"/>
        <v>1</v>
      </c>
      <c r="N59" s="37">
        <f t="shared" si="28"/>
        <v>0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0</v>
      </c>
      <c r="AM59" s="37">
        <f t="shared" si="28"/>
        <v>0</v>
      </c>
      <c r="AN59" s="37">
        <f t="shared" si="28"/>
        <v>0</v>
      </c>
      <c r="AO59" s="37">
        <f t="shared" si="28"/>
        <v>0</v>
      </c>
      <c r="AP59" s="37">
        <f t="shared" si="28"/>
        <v>0</v>
      </c>
      <c r="AQ59" s="37">
        <f t="shared" si="28"/>
        <v>0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60</v>
      </c>
      <c r="Z3" s="113"/>
      <c r="AA3" s="111">
        <v>60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62</v>
      </c>
      <c r="B6" s="29">
        <v>1.2149174124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1154.1715417799999</v>
      </c>
      <c r="K6" s="116"/>
      <c r="L6" s="125">
        <v>1154.1715417799999</v>
      </c>
      <c r="M6" s="117">
        <v>1154.1715417799999</v>
      </c>
      <c r="N6" s="117"/>
      <c r="O6" s="118">
        <v>1154.1715417799999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06">
        <v>540</v>
      </c>
      <c r="K7" s="106">
        <v>540</v>
      </c>
      <c r="L7" s="108">
        <v>302.40000000000003</v>
      </c>
      <c r="M7" s="107">
        <v>540</v>
      </c>
      <c r="N7" s="107">
        <v>540</v>
      </c>
      <c r="O7" s="108">
        <v>302.40000000000003</v>
      </c>
      <c r="P7" s="106">
        <v>3240</v>
      </c>
      <c r="Q7" s="106">
        <v>3240</v>
      </c>
      <c r="R7" s="108">
        <v>1814.4</v>
      </c>
      <c r="S7" s="107">
        <v>3240</v>
      </c>
      <c r="T7" s="107">
        <v>3240</v>
      </c>
      <c r="U7" s="108">
        <v>3240</v>
      </c>
      <c r="V7" s="106"/>
      <c r="W7" s="109"/>
      <c r="X7" s="108"/>
      <c r="Y7" s="106">
        <v>135</v>
      </c>
      <c r="Z7" s="106">
        <v>135</v>
      </c>
      <c r="AA7" s="108">
        <v>75.600000000000009</v>
      </c>
      <c r="AB7" s="106"/>
      <c r="AC7" s="106"/>
      <c r="AD7" s="108"/>
      <c r="AE7" s="106"/>
      <c r="AF7" s="106"/>
      <c r="AG7" s="108"/>
      <c r="AH7" s="108">
        <v>650</v>
      </c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62</v>
      </c>
      <c r="B11" s="29">
        <v>1.2149174124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435</v>
      </c>
      <c r="K14" s="106">
        <v>578.96</v>
      </c>
      <c r="L14" s="108">
        <v>304.5</v>
      </c>
      <c r="M14" s="107">
        <v>435</v>
      </c>
      <c r="N14" s="107">
        <v>578.96</v>
      </c>
      <c r="O14" s="108">
        <v>304.5</v>
      </c>
      <c r="P14" s="106">
        <v>3045</v>
      </c>
      <c r="Q14" s="127">
        <v>2588.25</v>
      </c>
      <c r="R14" s="108">
        <v>2131.5</v>
      </c>
      <c r="S14" s="107">
        <v>3045</v>
      </c>
      <c r="T14" s="107">
        <v>2588.25</v>
      </c>
      <c r="U14" s="108">
        <v>3045</v>
      </c>
      <c r="V14" s="106">
        <v>870</v>
      </c>
      <c r="W14" s="127">
        <v>739.5</v>
      </c>
      <c r="X14" s="108">
        <v>609</v>
      </c>
      <c r="Y14" s="106">
        <v>652.5</v>
      </c>
      <c r="Z14" s="106">
        <v>652.5</v>
      </c>
      <c r="AA14" s="108">
        <v>456.74999999999994</v>
      </c>
      <c r="AB14" s="106">
        <v>65.25</v>
      </c>
      <c r="AC14" s="106">
        <v>52</v>
      </c>
      <c r="AD14" s="108">
        <v>45.674999999999997</v>
      </c>
      <c r="AE14" s="106"/>
      <c r="AF14" s="106"/>
      <c r="AG14" s="108"/>
      <c r="AH14" s="108">
        <v>660</v>
      </c>
      <c r="AI14" s="109"/>
      <c r="AJ14" s="109"/>
      <c r="AK14" s="112"/>
      <c r="AL14" s="106">
        <v>2175</v>
      </c>
      <c r="AM14" s="106">
        <v>1848.75</v>
      </c>
      <c r="AN14" s="108">
        <v>1522.5</v>
      </c>
      <c r="AO14" s="106">
        <v>4350</v>
      </c>
      <c r="AP14" s="106">
        <v>3610.5</v>
      </c>
      <c r="AQ14" s="108">
        <v>3045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13"/>
      <c r="Q20" s="113"/>
      <c r="R20" s="111"/>
      <c r="S20" s="114"/>
      <c r="T20" s="114"/>
      <c r="U20" s="111"/>
      <c r="V20" s="113"/>
      <c r="W20" s="113"/>
      <c r="X20" s="111"/>
      <c r="Y20" s="113"/>
      <c r="Z20" s="113"/>
      <c r="AA20" s="111"/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2500</v>
      </c>
      <c r="Q21" s="106"/>
      <c r="R21" s="108">
        <v>2000</v>
      </c>
      <c r="S21" s="107">
        <v>2500</v>
      </c>
      <c r="T21" s="107"/>
      <c r="U21" s="108">
        <v>2500</v>
      </c>
      <c r="V21" s="106">
        <v>375</v>
      </c>
      <c r="W21" s="109"/>
      <c r="X21" s="108">
        <v>300</v>
      </c>
      <c r="Y21" s="106">
        <v>153</v>
      </c>
      <c r="Z21" s="106"/>
      <c r="AA21" s="108">
        <v>122.4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63</v>
      </c>
      <c r="B22" s="29">
        <v>1.1202777020000001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392.09719570000004</v>
      </c>
      <c r="K22" s="106"/>
      <c r="L22" s="108">
        <v>274.46803698999997</v>
      </c>
      <c r="M22" s="107">
        <v>392.09719570000004</v>
      </c>
      <c r="N22" s="107"/>
      <c r="O22" s="115"/>
      <c r="P22" s="106">
        <v>1960.4859785000001</v>
      </c>
      <c r="Q22" s="106"/>
      <c r="R22" s="115">
        <v>1372.3401849500001</v>
      </c>
      <c r="S22" s="107">
        <v>1960.4859785000001</v>
      </c>
      <c r="T22" s="107"/>
      <c r="U22" s="115">
        <v>1372.3401849500001</v>
      </c>
      <c r="V22" s="106">
        <v>1344.3332424</v>
      </c>
      <c r="W22" s="109"/>
      <c r="X22" s="115"/>
      <c r="Y22" s="106"/>
      <c r="Z22" s="106"/>
      <c r="AA22" s="108"/>
      <c r="AB22" s="106"/>
      <c r="AC22" s="106"/>
      <c r="AD22" s="115"/>
      <c r="AE22" s="106">
        <v>1680.4165530000002</v>
      </c>
      <c r="AF22" s="106"/>
      <c r="AG22" s="108">
        <v>1176.2915871</v>
      </c>
      <c r="AH22" s="112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672.36319305333336</v>
      </c>
      <c r="K25" s="32">
        <f t="shared" ref="K25:AQ25" si="0">AVERAGE(K3:K22)</f>
        <v>642.24</v>
      </c>
      <c r="L25" s="32">
        <f t="shared" si="0"/>
        <v>569.50439764111115</v>
      </c>
      <c r="M25" s="32">
        <f t="shared" si="0"/>
        <v>672.36319305333336</v>
      </c>
      <c r="N25" s="32">
        <f t="shared" si="0"/>
        <v>642.24</v>
      </c>
      <c r="O25" s="32">
        <f t="shared" si="0"/>
        <v>606.38394272250002</v>
      </c>
      <c r="P25" s="32">
        <f t="shared" si="0"/>
        <v>2915.0539976111113</v>
      </c>
      <c r="Q25" s="32">
        <f t="shared" si="0"/>
        <v>3143.65</v>
      </c>
      <c r="R25" s="32">
        <f t="shared" si="0"/>
        <v>2274.5266872166667</v>
      </c>
      <c r="S25" s="32">
        <f t="shared" si="0"/>
        <v>2915.0539976111113</v>
      </c>
      <c r="T25" s="32">
        <f t="shared" si="0"/>
        <v>3321.65</v>
      </c>
      <c r="U25" s="32">
        <f t="shared" si="0"/>
        <v>2849.7044649944446</v>
      </c>
      <c r="V25" s="32">
        <f t="shared" si="0"/>
        <v>1287.3333106</v>
      </c>
      <c r="W25" s="32">
        <f t="shared" si="0"/>
        <v>1649.75</v>
      </c>
      <c r="X25" s="32">
        <f t="shared" si="0"/>
        <v>1156.3333333333333</v>
      </c>
      <c r="Y25" s="32">
        <f t="shared" si="0"/>
        <v>204.35714285714286</v>
      </c>
      <c r="Z25" s="32">
        <f t="shared" si="0"/>
        <v>295.83333333333331</v>
      </c>
      <c r="AA25" s="32">
        <f t="shared" si="0"/>
        <v>144.96428571428569</v>
      </c>
      <c r="AB25" s="32">
        <f t="shared" si="0"/>
        <v>65.25</v>
      </c>
      <c r="AC25" s="32">
        <f t="shared" si="0"/>
        <v>52</v>
      </c>
      <c r="AD25" s="32">
        <f t="shared" si="0"/>
        <v>45.674999999999997</v>
      </c>
      <c r="AE25" s="32">
        <f t="shared" si="0"/>
        <v>4060.1388510000002</v>
      </c>
      <c r="AF25" s="32">
        <f t="shared" si="0"/>
        <v>5250</v>
      </c>
      <c r="AG25" s="32">
        <f t="shared" si="0"/>
        <v>3892.0971957000002</v>
      </c>
      <c r="AH25" s="32">
        <f t="shared" si="0"/>
        <v>1027.5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1841.6666666666667</v>
      </c>
      <c r="AM25" s="32">
        <f t="shared" si="0"/>
        <v>1732.9166666666667</v>
      </c>
      <c r="AN25" s="32">
        <f t="shared" si="0"/>
        <v>1426.1666666666667</v>
      </c>
      <c r="AO25" s="32">
        <f t="shared" si="0"/>
        <v>4043.3333333333335</v>
      </c>
      <c r="AP25" s="32">
        <f t="shared" si="0"/>
        <v>3796.8333333333335</v>
      </c>
      <c r="AQ25" s="32">
        <f t="shared" si="0"/>
        <v>3053.9333333333329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1">COUNT(K3:K22)</f>
        <v>4</v>
      </c>
      <c r="L26" s="33">
        <f t="shared" si="1"/>
        <v>9</v>
      </c>
      <c r="M26" s="33">
        <f t="shared" si="1"/>
        <v>9</v>
      </c>
      <c r="N26" s="33">
        <f t="shared" si="1"/>
        <v>4</v>
      </c>
      <c r="O26" s="33">
        <f t="shared" si="1"/>
        <v>8</v>
      </c>
      <c r="P26" s="33">
        <f t="shared" si="1"/>
        <v>9</v>
      </c>
      <c r="Q26" s="33">
        <f t="shared" si="1"/>
        <v>5</v>
      </c>
      <c r="R26" s="33">
        <f t="shared" si="1"/>
        <v>9</v>
      </c>
      <c r="S26" s="33">
        <f t="shared" si="1"/>
        <v>9</v>
      </c>
      <c r="T26" s="33">
        <f t="shared" si="1"/>
        <v>5</v>
      </c>
      <c r="U26" s="33">
        <f t="shared" si="1"/>
        <v>9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4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1154.1715417799999</v>
      </c>
      <c r="K27" s="32">
        <f t="shared" ref="K27:AQ27" si="2">MAX(K3:K22)</f>
        <v>890</v>
      </c>
      <c r="L27" s="32">
        <f t="shared" si="2"/>
        <v>1154.1715417799999</v>
      </c>
      <c r="M27" s="32">
        <f t="shared" si="2"/>
        <v>1154.1715417799999</v>
      </c>
      <c r="N27" s="32">
        <f t="shared" si="2"/>
        <v>890</v>
      </c>
      <c r="O27" s="32">
        <f t="shared" si="2"/>
        <v>1154.1715417799999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652.5</v>
      </c>
      <c r="Z27" s="32">
        <f t="shared" si="2"/>
        <v>652.5</v>
      </c>
      <c r="AA27" s="32">
        <f t="shared" si="2"/>
        <v>456.74999999999994</v>
      </c>
      <c r="AB27" s="32">
        <f t="shared" si="2"/>
        <v>65.25</v>
      </c>
      <c r="AC27" s="32">
        <f t="shared" si="2"/>
        <v>52</v>
      </c>
      <c r="AD27" s="32">
        <f t="shared" si="2"/>
        <v>45.674999999999997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2175</v>
      </c>
      <c r="AM27" s="32">
        <f t="shared" si="2"/>
        <v>2000</v>
      </c>
      <c r="AN27" s="32">
        <f t="shared" si="2"/>
        <v>2000</v>
      </c>
      <c r="AO27" s="32">
        <f t="shared" si="2"/>
        <v>4350</v>
      </c>
      <c r="AP27" s="32">
        <f t="shared" si="2"/>
        <v>4000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392.09719570000004</v>
      </c>
      <c r="K28" s="32">
        <f t="shared" ref="K28:AQ28" si="3">MIN(K3:K22)</f>
        <v>540</v>
      </c>
      <c r="L28" s="32">
        <f t="shared" si="3"/>
        <v>200</v>
      </c>
      <c r="M28" s="32">
        <f t="shared" si="3"/>
        <v>392.09719570000004</v>
      </c>
      <c r="N28" s="32">
        <f t="shared" si="3"/>
        <v>540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375</v>
      </c>
      <c r="W28" s="32">
        <f t="shared" si="3"/>
        <v>739.5</v>
      </c>
      <c r="X28" s="32">
        <f t="shared" si="3"/>
        <v>300</v>
      </c>
      <c r="Y28" s="32">
        <f t="shared" si="3"/>
        <v>60</v>
      </c>
      <c r="Z28" s="32">
        <f t="shared" si="3"/>
        <v>100</v>
      </c>
      <c r="AA28" s="32">
        <f t="shared" si="3"/>
        <v>60</v>
      </c>
      <c r="AB28" s="32">
        <f t="shared" si="3"/>
        <v>65.25</v>
      </c>
      <c r="AC28" s="32">
        <f t="shared" si="3"/>
        <v>52</v>
      </c>
      <c r="AD28" s="32">
        <f t="shared" si="3"/>
        <v>45.674999999999997</v>
      </c>
      <c r="AE28" s="32">
        <f t="shared" si="3"/>
        <v>1680.4165530000002</v>
      </c>
      <c r="AF28" s="32">
        <f t="shared" si="3"/>
        <v>2000</v>
      </c>
      <c r="AG28" s="32">
        <f t="shared" si="3"/>
        <v>1176.2915871</v>
      </c>
      <c r="AH28" s="32">
        <f t="shared" si="3"/>
        <v>650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3610.5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1154.1715417799999</v>
      </c>
      <c r="K31" s="36"/>
      <c r="L31" s="36">
        <f t="shared" ref="L31:AQ31" si="4">AVERAGEIF($I$3:$I$22,"S",L$3:L$22)</f>
        <v>1154.1715417799999</v>
      </c>
      <c r="M31" s="36">
        <f t="shared" si="4"/>
        <v>1154.1715417799999</v>
      </c>
      <c r="N31" s="36"/>
      <c r="O31" s="36">
        <f t="shared" si="4"/>
        <v>1154.1715417799999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 t="e">
        <f t="shared" si="4"/>
        <v>#DIV/0!</v>
      </c>
      <c r="W31" s="36" t="e">
        <f t="shared" si="4"/>
        <v>#DIV/0!</v>
      </c>
      <c r="X31" s="36" t="e">
        <f t="shared" si="4"/>
        <v>#DIV/0!</v>
      </c>
      <c r="Y31" s="36">
        <f t="shared" si="4"/>
        <v>80</v>
      </c>
      <c r="Z31" s="36" t="e">
        <f t="shared" si="4"/>
        <v>#DIV/0!</v>
      </c>
      <c r="AA31" s="36">
        <f t="shared" si="4"/>
        <v>80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707.5</v>
      </c>
      <c r="K33" s="36">
        <f t="shared" ref="K33:AQ33" si="6">AVERAGEIF($I$3:$I$22,"m",K$3:K$22)</f>
        <v>663.33333333333337</v>
      </c>
      <c r="L33" s="36">
        <f t="shared" si="6"/>
        <v>648.1</v>
      </c>
      <c r="M33" s="36">
        <f t="shared" si="6"/>
        <v>707.5</v>
      </c>
      <c r="N33" s="36">
        <f t="shared" si="6"/>
        <v>663.33333333333337</v>
      </c>
      <c r="O33" s="36">
        <f t="shared" si="6"/>
        <v>648.1</v>
      </c>
      <c r="P33" s="36">
        <f t="shared" si="6"/>
        <v>2866</v>
      </c>
      <c r="Q33" s="36">
        <f t="shared" si="6"/>
        <v>3210</v>
      </c>
      <c r="R33" s="36">
        <f t="shared" si="6"/>
        <v>2480.88</v>
      </c>
      <c r="S33" s="36">
        <f t="shared" si="6"/>
        <v>2866</v>
      </c>
      <c r="T33" s="36">
        <f t="shared" si="6"/>
        <v>3506.6666666666665</v>
      </c>
      <c r="U33" s="36">
        <f t="shared" si="6"/>
        <v>2866</v>
      </c>
      <c r="V33" s="36">
        <f t="shared" si="6"/>
        <v>1467.5</v>
      </c>
      <c r="W33" s="36">
        <f t="shared" si="6"/>
        <v>2560</v>
      </c>
      <c r="X33" s="36">
        <f t="shared" si="6"/>
        <v>1430</v>
      </c>
      <c r="Y33" s="36">
        <f t="shared" si="6"/>
        <v>129.33333333333334</v>
      </c>
      <c r="Z33" s="36">
        <f t="shared" si="6"/>
        <v>117.5</v>
      </c>
      <c r="AA33" s="36">
        <f t="shared" si="6"/>
        <v>99.333333333333329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1150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Q34" si="7">COUNTIFS($I$3:$I$22,"m",K$3:K$22,"&gt;1")</f>
        <v>3</v>
      </c>
      <c r="L34" s="37">
        <f t="shared" si="7"/>
        <v>4</v>
      </c>
      <c r="M34" s="37">
        <f t="shared" si="7"/>
        <v>4</v>
      </c>
      <c r="N34" s="37">
        <f t="shared" si="7"/>
        <v>3</v>
      </c>
      <c r="O34" s="37">
        <f t="shared" si="7"/>
        <v>4</v>
      </c>
      <c r="P34" s="37">
        <f t="shared" si="7"/>
        <v>5</v>
      </c>
      <c r="Q34" s="37">
        <f t="shared" si="7"/>
        <v>3</v>
      </c>
      <c r="R34" s="37">
        <f t="shared" si="7"/>
        <v>5</v>
      </c>
      <c r="S34" s="37">
        <f t="shared" si="7"/>
        <v>5</v>
      </c>
      <c r="T34" s="37">
        <f t="shared" si="7"/>
        <v>3</v>
      </c>
      <c r="U34" s="37">
        <f t="shared" si="7"/>
        <v>5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3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489.0323985666667</v>
      </c>
      <c r="K35" s="36">
        <f t="shared" ref="K35:AQ35" si="8">AVERAGEIF($I$3:$I$22,"l",K$3:K$22)</f>
        <v>578.96</v>
      </c>
      <c r="L35" s="36">
        <f t="shared" si="8"/>
        <v>259.65601233000001</v>
      </c>
      <c r="M35" s="36">
        <f t="shared" si="8"/>
        <v>489.0323985666667</v>
      </c>
      <c r="N35" s="36">
        <f t="shared" si="8"/>
        <v>578.96</v>
      </c>
      <c r="O35" s="36">
        <f t="shared" si="8"/>
        <v>252.25</v>
      </c>
      <c r="P35" s="36">
        <f t="shared" si="8"/>
        <v>2801.8286595000004</v>
      </c>
      <c r="Q35" s="36">
        <f t="shared" si="8"/>
        <v>2588.25</v>
      </c>
      <c r="R35" s="36">
        <f t="shared" si="8"/>
        <v>1522.1133949833336</v>
      </c>
      <c r="S35" s="36">
        <f t="shared" si="8"/>
        <v>2801.8286595000004</v>
      </c>
      <c r="T35" s="36">
        <f t="shared" si="8"/>
        <v>2588.25</v>
      </c>
      <c r="U35" s="36">
        <f t="shared" si="8"/>
        <v>2605.7800616500003</v>
      </c>
      <c r="V35" s="36">
        <f t="shared" si="8"/>
        <v>1107.1666212</v>
      </c>
      <c r="W35" s="36">
        <f t="shared" si="8"/>
        <v>739.5</v>
      </c>
      <c r="X35" s="36">
        <f t="shared" si="8"/>
        <v>609</v>
      </c>
      <c r="Y35" s="36">
        <f t="shared" si="8"/>
        <v>320.83333333333331</v>
      </c>
      <c r="Z35" s="36">
        <f t="shared" si="8"/>
        <v>652.5</v>
      </c>
      <c r="AA35" s="36">
        <f t="shared" si="8"/>
        <v>212.25</v>
      </c>
      <c r="AB35" s="36">
        <f t="shared" si="8"/>
        <v>65.25</v>
      </c>
      <c r="AC35" s="36">
        <f t="shared" si="8"/>
        <v>52</v>
      </c>
      <c r="AD35" s="36">
        <f t="shared" si="8"/>
        <v>45.674999999999997</v>
      </c>
      <c r="AE35" s="36">
        <f t="shared" si="8"/>
        <v>1680.4165530000002</v>
      </c>
      <c r="AF35" s="36"/>
      <c r="AG35" s="36">
        <f t="shared" si="8"/>
        <v>1176.2915871</v>
      </c>
      <c r="AH35" s="36">
        <f t="shared" si="8"/>
        <v>660</v>
      </c>
      <c r="AI35" s="36"/>
      <c r="AJ35" s="36"/>
      <c r="AK35" s="36"/>
      <c r="AL35" s="36">
        <f t="shared" si="8"/>
        <v>2175</v>
      </c>
      <c r="AM35" s="36">
        <f t="shared" si="8"/>
        <v>1848.75</v>
      </c>
      <c r="AN35" s="36">
        <f t="shared" si="8"/>
        <v>1522.5</v>
      </c>
      <c r="AO35" s="36">
        <f t="shared" si="8"/>
        <v>4350</v>
      </c>
      <c r="AP35" s="36">
        <f t="shared" si="8"/>
        <v>3610.5</v>
      </c>
      <c r="AQ35" s="36">
        <f t="shared" si="8"/>
        <v>3045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2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1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692.29288544499991</v>
      </c>
      <c r="K38" s="36">
        <f t="shared" ref="K38:AQ38" si="10">AVERAGEIF($H$3:$H$22,"PL",K$3:K$22)</f>
        <v>559.48</v>
      </c>
      <c r="L38" s="36">
        <f t="shared" si="10"/>
        <v>490.26788544499999</v>
      </c>
      <c r="M38" s="36">
        <f t="shared" si="10"/>
        <v>692.29288544499991</v>
      </c>
      <c r="N38" s="36">
        <f t="shared" si="10"/>
        <v>559.48</v>
      </c>
      <c r="O38" s="36">
        <f t="shared" si="10"/>
        <v>490.26788544499999</v>
      </c>
      <c r="P38" s="36">
        <f t="shared" si="10"/>
        <v>3296.25</v>
      </c>
      <c r="Q38" s="36">
        <f t="shared" si="10"/>
        <v>3109.4166666666665</v>
      </c>
      <c r="R38" s="36">
        <f t="shared" si="10"/>
        <v>2127.1</v>
      </c>
      <c r="S38" s="36">
        <f t="shared" si="10"/>
        <v>3296.25</v>
      </c>
      <c r="T38" s="36">
        <f t="shared" si="10"/>
        <v>3109.4166666666665</v>
      </c>
      <c r="U38" s="36">
        <f t="shared" si="10"/>
        <v>3296.25</v>
      </c>
      <c r="V38" s="36">
        <f t="shared" si="10"/>
        <v>870</v>
      </c>
      <c r="W38" s="36">
        <f t="shared" si="10"/>
        <v>739.5</v>
      </c>
      <c r="X38" s="36">
        <f t="shared" si="10"/>
        <v>609</v>
      </c>
      <c r="Y38" s="36">
        <f t="shared" si="10"/>
        <v>345.83333333333331</v>
      </c>
      <c r="Z38" s="36">
        <f t="shared" si="10"/>
        <v>393.75</v>
      </c>
      <c r="AA38" s="36">
        <f t="shared" si="10"/>
        <v>217.44999999999996</v>
      </c>
      <c r="AB38" s="36">
        <f t="shared" si="10"/>
        <v>65.25</v>
      </c>
      <c r="AC38" s="36">
        <f t="shared" si="10"/>
        <v>52</v>
      </c>
      <c r="AD38" s="36">
        <f t="shared" si="10"/>
        <v>45.674999999999997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655</v>
      </c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1841.6666666666667</v>
      </c>
      <c r="AM38" s="36">
        <f t="shared" si="10"/>
        <v>1732.9166666666667</v>
      </c>
      <c r="AN38" s="36">
        <f t="shared" si="10"/>
        <v>1426.1666666666667</v>
      </c>
      <c r="AO38" s="36">
        <f t="shared" si="10"/>
        <v>4043.3333333333335</v>
      </c>
      <c r="AP38" s="36">
        <f t="shared" si="10"/>
        <v>3796.8333333333335</v>
      </c>
      <c r="AQ38" s="36">
        <f t="shared" si="10"/>
        <v>3053.9333333333329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2</v>
      </c>
      <c r="L39" s="37">
        <f t="shared" si="11"/>
        <v>4</v>
      </c>
      <c r="M39" s="37">
        <f t="shared" si="11"/>
        <v>4</v>
      </c>
      <c r="N39" s="37">
        <f t="shared" si="11"/>
        <v>2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3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2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597.36573190000001</v>
      </c>
      <c r="K40" s="36">
        <f t="shared" ref="K40:AK40" si="12">AVERAGEIF($H$3:$H$22,"CC",K$3:K$22)</f>
        <v>560</v>
      </c>
      <c r="L40" s="36">
        <f t="shared" si="12"/>
        <v>558.15601232999995</v>
      </c>
      <c r="M40" s="36">
        <f t="shared" si="12"/>
        <v>597.36573190000001</v>
      </c>
      <c r="N40" s="36">
        <f t="shared" si="12"/>
        <v>560</v>
      </c>
      <c r="O40" s="36">
        <f t="shared" si="12"/>
        <v>700</v>
      </c>
      <c r="P40" s="36">
        <f t="shared" si="12"/>
        <v>3040.1214946250002</v>
      </c>
      <c r="Q40" s="36">
        <f t="shared" si="12"/>
        <v>5500</v>
      </c>
      <c r="R40" s="36">
        <f t="shared" si="12"/>
        <v>2768.0850462375001</v>
      </c>
      <c r="S40" s="36">
        <f t="shared" si="12"/>
        <v>3040.1214946250002</v>
      </c>
      <c r="T40" s="36">
        <f t="shared" si="12"/>
        <v>5500</v>
      </c>
      <c r="U40" s="36">
        <f t="shared" si="12"/>
        <v>2893.0850462375001</v>
      </c>
      <c r="V40" s="36">
        <f t="shared" si="12"/>
        <v>859.66662120000001</v>
      </c>
      <c r="W40" s="36" t="e">
        <f t="shared" si="12"/>
        <v>#DIV/0!</v>
      </c>
      <c r="X40" s="36">
        <f t="shared" si="12"/>
        <v>300</v>
      </c>
      <c r="Y40" s="36">
        <f t="shared" si="12"/>
        <v>153</v>
      </c>
      <c r="Z40" s="36"/>
      <c r="AA40" s="36">
        <f t="shared" si="12"/>
        <v>122.4</v>
      </c>
      <c r="AB40" s="36"/>
      <c r="AC40" s="36"/>
      <c r="AD40" s="36"/>
      <c r="AE40" s="36">
        <f t="shared" si="12"/>
        <v>1680.4165530000002</v>
      </c>
      <c r="AF40" s="36"/>
      <c r="AG40" s="36">
        <f t="shared" si="12"/>
        <v>1176.2915871</v>
      </c>
      <c r="AH40" s="36">
        <f t="shared" si="12"/>
        <v>1400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2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70</v>
      </c>
      <c r="Z42" s="36"/>
      <c r="AA42" s="36">
        <f t="shared" si="14"/>
        <v>70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G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890</v>
      </c>
      <c r="Q44" s="36">
        <f t="shared" si="16"/>
        <v>890</v>
      </c>
      <c r="R44" s="36">
        <f t="shared" si="16"/>
        <v>890</v>
      </c>
      <c r="S44" s="36">
        <f t="shared" si="16"/>
        <v>890</v>
      </c>
      <c r="T44" s="36">
        <f t="shared" si="16"/>
        <v>1780</v>
      </c>
      <c r="U44" s="36">
        <f t="shared" si="16"/>
        <v>890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</v>
      </c>
      <c r="Z44" s="36">
        <f t="shared" si="16"/>
        <v>100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1</v>
      </c>
      <c r="Q45" s="37">
        <f t="shared" si="17"/>
        <v>1</v>
      </c>
      <c r="R45" s="37">
        <f t="shared" si="17"/>
        <v>1</v>
      </c>
      <c r="S45" s="37">
        <f t="shared" si="17"/>
        <v>1</v>
      </c>
      <c r="T45" s="37">
        <f t="shared" si="17"/>
        <v>1</v>
      </c>
      <c r="U45" s="37">
        <f t="shared" si="17"/>
        <v>1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1</v>
      </c>
      <c r="Z45" s="37">
        <f t="shared" si="17"/>
        <v>1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651.60981963999996</v>
      </c>
      <c r="K47" s="36">
        <f t="shared" ref="K47:AQ47" si="18">AVERAGEIF($F$3:$F$22,"SW",K$3:K$22)</f>
        <v>559.65333333333331</v>
      </c>
      <c r="L47" s="36">
        <f t="shared" si="18"/>
        <v>519.3627969671428</v>
      </c>
      <c r="M47" s="36">
        <f t="shared" si="18"/>
        <v>651.60981963999996</v>
      </c>
      <c r="N47" s="36">
        <f t="shared" si="18"/>
        <v>559.65333333333331</v>
      </c>
      <c r="O47" s="36">
        <f t="shared" si="18"/>
        <v>560.1785902966667</v>
      </c>
      <c r="P47" s="36">
        <f t="shared" si="18"/>
        <v>3224.2476630833335</v>
      </c>
      <c r="Q47" s="36">
        <f t="shared" si="18"/>
        <v>3776.0833333333335</v>
      </c>
      <c r="R47" s="36">
        <f t="shared" si="18"/>
        <v>2346.790030825</v>
      </c>
      <c r="S47" s="36">
        <f t="shared" si="18"/>
        <v>3224.2476630833335</v>
      </c>
      <c r="T47" s="36">
        <f t="shared" si="18"/>
        <v>3776.0833333333335</v>
      </c>
      <c r="U47" s="36">
        <f t="shared" si="18"/>
        <v>3126.2233641583334</v>
      </c>
      <c r="V47" s="36">
        <f t="shared" si="18"/>
        <v>1107.1666212</v>
      </c>
      <c r="W47" s="36">
        <f t="shared" si="18"/>
        <v>739.5</v>
      </c>
      <c r="X47" s="36">
        <f t="shared" si="18"/>
        <v>609</v>
      </c>
      <c r="Y47" s="36">
        <f t="shared" si="18"/>
        <v>235.5</v>
      </c>
      <c r="Z47" s="36">
        <f t="shared" si="18"/>
        <v>393.75</v>
      </c>
      <c r="AA47" s="36">
        <f t="shared" si="18"/>
        <v>158.46999999999997</v>
      </c>
      <c r="AB47" s="36">
        <f t="shared" si="18"/>
        <v>65.25</v>
      </c>
      <c r="AC47" s="36">
        <f t="shared" si="18"/>
        <v>52</v>
      </c>
      <c r="AD47" s="36">
        <f t="shared" si="18"/>
        <v>45.674999999999997</v>
      </c>
      <c r="AE47" s="36">
        <f t="shared" si="18"/>
        <v>1680.4165530000002</v>
      </c>
      <c r="AF47" s="36"/>
      <c r="AG47" s="36">
        <f t="shared" si="18"/>
        <v>1176.2915871</v>
      </c>
      <c r="AH47" s="36">
        <f t="shared" si="18"/>
        <v>1036.6666666666667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1762.5</v>
      </c>
      <c r="AM47" s="36">
        <f t="shared" si="18"/>
        <v>1599.375</v>
      </c>
      <c r="AN47" s="36">
        <f t="shared" si="18"/>
        <v>1139.25</v>
      </c>
      <c r="AO47" s="36">
        <f t="shared" si="18"/>
        <v>4065</v>
      </c>
      <c r="AP47" s="36">
        <f t="shared" si="18"/>
        <v>3695.25</v>
      </c>
      <c r="AQ47" s="36">
        <f t="shared" si="18"/>
        <v>2580.9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7</v>
      </c>
      <c r="K48" s="37">
        <f t="shared" ref="K48:AQ48" si="19">COUNTIFS($F$3:$F$22,"SW",K$3:K$22,"&gt;1")</f>
        <v>3</v>
      </c>
      <c r="L48" s="37">
        <f t="shared" si="19"/>
        <v>7</v>
      </c>
      <c r="M48" s="37">
        <f t="shared" si="19"/>
        <v>7</v>
      </c>
      <c r="N48" s="37">
        <f t="shared" si="19"/>
        <v>3</v>
      </c>
      <c r="O48" s="37">
        <f t="shared" si="19"/>
        <v>6</v>
      </c>
      <c r="P48" s="37">
        <f t="shared" si="19"/>
        <v>6</v>
      </c>
      <c r="Q48" s="37">
        <f t="shared" si="19"/>
        <v>3</v>
      </c>
      <c r="R48" s="37">
        <f t="shared" si="19"/>
        <v>6</v>
      </c>
      <c r="S48" s="37">
        <f t="shared" si="19"/>
        <v>6</v>
      </c>
      <c r="T48" s="37">
        <f t="shared" si="19"/>
        <v>3</v>
      </c>
      <c r="U48" s="37">
        <f t="shared" si="19"/>
        <v>6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3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613.87102795714293</v>
      </c>
      <c r="K49" s="36">
        <f t="shared" ref="K49:AQ49" si="20">AVERAGEIF($G$3:$G$22,"SaaS",K$3:K$22)</f>
        <v>642.24</v>
      </c>
      <c r="L49" s="36">
        <f t="shared" si="20"/>
        <v>481.62400528428577</v>
      </c>
      <c r="M49" s="36">
        <f t="shared" si="20"/>
        <v>613.87102795714293</v>
      </c>
      <c r="N49" s="36">
        <f t="shared" si="20"/>
        <v>642.24</v>
      </c>
      <c r="O49" s="36">
        <f t="shared" si="20"/>
        <v>516.15</v>
      </c>
      <c r="P49" s="36">
        <f t="shared" si="20"/>
        <v>2915.0539976111113</v>
      </c>
      <c r="Q49" s="36">
        <f t="shared" si="20"/>
        <v>3143.65</v>
      </c>
      <c r="R49" s="36">
        <f t="shared" si="20"/>
        <v>2274.5266872166667</v>
      </c>
      <c r="S49" s="36">
        <f t="shared" si="20"/>
        <v>2915.0539976111113</v>
      </c>
      <c r="T49" s="36">
        <f t="shared" si="20"/>
        <v>3321.65</v>
      </c>
      <c r="U49" s="36">
        <f t="shared" si="20"/>
        <v>2849.7044649944446</v>
      </c>
      <c r="V49" s="36">
        <f t="shared" si="20"/>
        <v>1287.3333106</v>
      </c>
      <c r="W49" s="36">
        <f t="shared" si="20"/>
        <v>1649.75</v>
      </c>
      <c r="X49" s="36">
        <f t="shared" si="20"/>
        <v>1156.3333333333333</v>
      </c>
      <c r="Y49" s="36">
        <f t="shared" si="20"/>
        <v>228.41666666666666</v>
      </c>
      <c r="Z49" s="36">
        <f t="shared" si="20"/>
        <v>295.83333333333331</v>
      </c>
      <c r="AA49" s="36">
        <f t="shared" si="20"/>
        <v>159.12499999999997</v>
      </c>
      <c r="AB49" s="36">
        <f t="shared" si="20"/>
        <v>65.25</v>
      </c>
      <c r="AC49" s="36">
        <f t="shared" si="20"/>
        <v>52</v>
      </c>
      <c r="AD49" s="36">
        <f t="shared" si="20"/>
        <v>45.674999999999997</v>
      </c>
      <c r="AE49" s="36">
        <f t="shared" si="20"/>
        <v>4060.1388510000002</v>
      </c>
      <c r="AF49" s="36">
        <f t="shared" si="20"/>
        <v>5250</v>
      </c>
      <c r="AG49" s="36">
        <f t="shared" si="20"/>
        <v>3892.0971957000002</v>
      </c>
      <c r="AH49" s="36">
        <f t="shared" si="20"/>
        <v>1027.5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1841.6666666666667</v>
      </c>
      <c r="AM49" s="36">
        <f t="shared" si="20"/>
        <v>1732.9166666666667</v>
      </c>
      <c r="AN49" s="36">
        <f t="shared" si="20"/>
        <v>1426.1666666666667</v>
      </c>
      <c r="AO49" s="36">
        <f t="shared" si="20"/>
        <v>4043.3333333333335</v>
      </c>
      <c r="AP49" s="36">
        <f t="shared" si="20"/>
        <v>3796.8333333333335</v>
      </c>
      <c r="AQ49" s="36">
        <f t="shared" si="20"/>
        <v>3053.9333333333329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Q50" si="21">COUNTIFS($G$3:$G$22,"SaaS",K$3:K$22,"&gt;1")</f>
        <v>4</v>
      </c>
      <c r="L50" s="37">
        <f t="shared" si="21"/>
        <v>7</v>
      </c>
      <c r="M50" s="37">
        <f t="shared" si="21"/>
        <v>7</v>
      </c>
      <c r="N50" s="37">
        <f t="shared" si="21"/>
        <v>4</v>
      </c>
      <c r="O50" s="37">
        <f t="shared" si="21"/>
        <v>6</v>
      </c>
      <c r="P50" s="37">
        <f t="shared" si="21"/>
        <v>9</v>
      </c>
      <c r="Q50" s="37">
        <f t="shared" si="21"/>
        <v>5</v>
      </c>
      <c r="R50" s="37">
        <f t="shared" si="21"/>
        <v>9</v>
      </c>
      <c r="S50" s="37">
        <f t="shared" si="21"/>
        <v>9</v>
      </c>
      <c r="T50" s="37">
        <f t="shared" si="21"/>
        <v>5</v>
      </c>
      <c r="U50" s="37">
        <f t="shared" si="21"/>
        <v>9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4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816.83430835599995</v>
      </c>
      <c r="K54" s="36">
        <f t="shared" ref="K54:AQ54" si="23">AVERAGEIF($D$3:$D$22,"S",K$3:K$22)</f>
        <v>725</v>
      </c>
      <c r="L54" s="36">
        <f t="shared" si="23"/>
        <v>728.83430835599995</v>
      </c>
      <c r="M54" s="36">
        <f t="shared" si="23"/>
        <v>816.83430835599995</v>
      </c>
      <c r="N54" s="36">
        <f t="shared" si="23"/>
        <v>725</v>
      </c>
      <c r="O54" s="36">
        <f t="shared" si="23"/>
        <v>728.83430835599995</v>
      </c>
      <c r="P54" s="36">
        <f t="shared" si="23"/>
        <v>2998.3333333333335</v>
      </c>
      <c r="Q54" s="36">
        <f t="shared" si="23"/>
        <v>3296.6666666666665</v>
      </c>
      <c r="R54" s="36">
        <f t="shared" si="23"/>
        <v>2525.4166666666665</v>
      </c>
      <c r="S54" s="36">
        <f t="shared" si="23"/>
        <v>2998.3333333333335</v>
      </c>
      <c r="T54" s="36">
        <f t="shared" si="23"/>
        <v>3593.3333333333335</v>
      </c>
      <c r="U54" s="36">
        <f t="shared" si="23"/>
        <v>2998.3333333333335</v>
      </c>
      <c r="V54" s="36">
        <f t="shared" si="23"/>
        <v>1467.5</v>
      </c>
      <c r="W54" s="36">
        <f t="shared" si="23"/>
        <v>2560</v>
      </c>
      <c r="X54" s="36">
        <f t="shared" si="23"/>
        <v>1430</v>
      </c>
      <c r="Y54" s="36">
        <f t="shared" si="23"/>
        <v>167.66666666666666</v>
      </c>
      <c r="Z54" s="36">
        <f t="shared" si="23"/>
        <v>100</v>
      </c>
      <c r="AA54" s="36">
        <f t="shared" si="23"/>
        <v>114.13333333333333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6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2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466.04859785000002</v>
      </c>
      <c r="K56" s="36">
        <f t="shared" ref="K56:AQ56" si="25">AVERAGEIF($D$3:$D$22,"m",K$3:K$22)</f>
        <v>540</v>
      </c>
      <c r="L56" s="36">
        <f t="shared" si="25"/>
        <v>288.43401849500003</v>
      </c>
      <c r="M56" s="36">
        <f t="shared" si="25"/>
        <v>466.04859785000002</v>
      </c>
      <c r="N56" s="36">
        <f t="shared" si="25"/>
        <v>540</v>
      </c>
      <c r="O56" s="36">
        <f t="shared" si="25"/>
        <v>302.40000000000003</v>
      </c>
      <c r="P56" s="36">
        <f t="shared" si="25"/>
        <v>2600.2429892499999</v>
      </c>
      <c r="Q56" s="36">
        <f t="shared" si="25"/>
        <v>3240</v>
      </c>
      <c r="R56" s="36">
        <f t="shared" si="25"/>
        <v>1593.3700924750001</v>
      </c>
      <c r="S56" s="36">
        <f t="shared" si="25"/>
        <v>2600.2429892499999</v>
      </c>
      <c r="T56" s="36">
        <f t="shared" si="25"/>
        <v>3240</v>
      </c>
      <c r="U56" s="36">
        <f t="shared" si="25"/>
        <v>2306.1700924750003</v>
      </c>
      <c r="V56" s="36">
        <f t="shared" si="25"/>
        <v>1344.3332424</v>
      </c>
      <c r="W56" s="36" t="e">
        <f t="shared" si="25"/>
        <v>#DIV/0!</v>
      </c>
      <c r="X56" s="36" t="e">
        <f t="shared" si="25"/>
        <v>#DIV/0!</v>
      </c>
      <c r="Y56" s="36">
        <f t="shared" si="25"/>
        <v>107.5</v>
      </c>
      <c r="Z56" s="36">
        <f t="shared" si="25"/>
        <v>135</v>
      </c>
      <c r="AA56" s="36">
        <f t="shared" si="25"/>
        <v>77.800000000000011</v>
      </c>
      <c r="AB56" s="36"/>
      <c r="AC56" s="36"/>
      <c r="AD56" s="36"/>
      <c r="AE56" s="36">
        <f t="shared" si="25"/>
        <v>1680.4165530000002</v>
      </c>
      <c r="AF56" s="36"/>
      <c r="AG56" s="36">
        <f t="shared" si="25"/>
        <v>1176.2915871</v>
      </c>
      <c r="AH56" s="36">
        <f t="shared" si="25"/>
        <v>650</v>
      </c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1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1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435</v>
      </c>
      <c r="K58" s="36">
        <f t="shared" ref="K58:AQ58" si="27">AVERAGEIF($D$3:$D$22,"l",K$3:K$22)</f>
        <v>578.96</v>
      </c>
      <c r="L58" s="36">
        <f t="shared" si="27"/>
        <v>304.5</v>
      </c>
      <c r="M58" s="36">
        <f t="shared" si="27"/>
        <v>435</v>
      </c>
      <c r="N58" s="36">
        <f t="shared" si="27"/>
        <v>578.96</v>
      </c>
      <c r="O58" s="36">
        <f t="shared" si="27"/>
        <v>304.5</v>
      </c>
      <c r="P58" s="36">
        <f t="shared" si="27"/>
        <v>3045</v>
      </c>
      <c r="Q58" s="36">
        <f t="shared" si="27"/>
        <v>2588.25</v>
      </c>
      <c r="R58" s="36">
        <f t="shared" si="27"/>
        <v>2131.5</v>
      </c>
      <c r="S58" s="36">
        <f t="shared" si="27"/>
        <v>3045</v>
      </c>
      <c r="T58" s="36">
        <f t="shared" si="27"/>
        <v>2588.25</v>
      </c>
      <c r="U58" s="36">
        <f t="shared" si="27"/>
        <v>3045</v>
      </c>
      <c r="V58" s="36">
        <f t="shared" si="27"/>
        <v>870</v>
      </c>
      <c r="W58" s="36">
        <f t="shared" si="27"/>
        <v>739.5</v>
      </c>
      <c r="X58" s="36">
        <f t="shared" si="27"/>
        <v>609</v>
      </c>
      <c r="Y58" s="36">
        <f t="shared" si="27"/>
        <v>356.25</v>
      </c>
      <c r="Z58" s="36">
        <f t="shared" si="27"/>
        <v>652.5</v>
      </c>
      <c r="AA58" s="36">
        <f t="shared" si="27"/>
        <v>258.375</v>
      </c>
      <c r="AB58" s="36">
        <f t="shared" si="27"/>
        <v>65.25</v>
      </c>
      <c r="AC58" s="36">
        <f t="shared" si="27"/>
        <v>52</v>
      </c>
      <c r="AD58" s="36">
        <f t="shared" si="27"/>
        <v>45.674999999999997</v>
      </c>
      <c r="AE58" s="36"/>
      <c r="AF58" s="36"/>
      <c r="AG58" s="36"/>
      <c r="AH58" s="36">
        <f t="shared" si="27"/>
        <v>660</v>
      </c>
      <c r="AI58" s="36"/>
      <c r="AJ58" s="36"/>
      <c r="AK58" s="36"/>
      <c r="AL58" s="36">
        <f t="shared" si="27"/>
        <v>2175</v>
      </c>
      <c r="AM58" s="36">
        <f t="shared" si="27"/>
        <v>1848.75</v>
      </c>
      <c r="AN58" s="36">
        <f t="shared" si="27"/>
        <v>1522.5</v>
      </c>
      <c r="AO58" s="36">
        <f t="shared" si="27"/>
        <v>4350</v>
      </c>
      <c r="AP58" s="36">
        <f t="shared" si="27"/>
        <v>3610.5</v>
      </c>
      <c r="AQ58" s="36">
        <f t="shared" si="27"/>
        <v>3045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1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100</v>
      </c>
      <c r="Z3" s="113"/>
      <c r="AA3" s="111">
        <v>100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06">
        <v>540</v>
      </c>
      <c r="K7" s="106">
        <v>540</v>
      </c>
      <c r="L7" s="108">
        <v>302.40000000000003</v>
      </c>
      <c r="M7" s="107">
        <v>540</v>
      </c>
      <c r="N7" s="107">
        <v>540</v>
      </c>
      <c r="O7" s="108">
        <v>302.40000000000003</v>
      </c>
      <c r="P7" s="106">
        <v>3240</v>
      </c>
      <c r="Q7" s="106">
        <v>3240</v>
      </c>
      <c r="R7" s="108">
        <v>1814.4</v>
      </c>
      <c r="S7" s="107">
        <v>3240</v>
      </c>
      <c r="T7" s="107">
        <v>3240</v>
      </c>
      <c r="U7" s="108">
        <v>3240</v>
      </c>
      <c r="V7" s="106"/>
      <c r="W7" s="109"/>
      <c r="X7" s="108"/>
      <c r="Y7" s="106">
        <v>135</v>
      </c>
      <c r="Z7" s="106">
        <v>135</v>
      </c>
      <c r="AA7" s="108">
        <v>75.600000000000009</v>
      </c>
      <c r="AB7" s="106"/>
      <c r="AC7" s="106"/>
      <c r="AD7" s="108"/>
      <c r="AE7" s="106"/>
      <c r="AF7" s="106"/>
      <c r="AG7" s="108"/>
      <c r="AH7" s="108">
        <v>650</v>
      </c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110</v>
      </c>
      <c r="Z9" s="113"/>
      <c r="AA9" s="111">
        <v>110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7000</v>
      </c>
      <c r="Q10" s="106">
        <v>5500</v>
      </c>
      <c r="R10" s="108">
        <v>7000</v>
      </c>
      <c r="S10" s="107">
        <v>7000</v>
      </c>
      <c r="T10" s="107">
        <v>5500</v>
      </c>
      <c r="U10" s="108">
        <v>7000</v>
      </c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09"/>
      <c r="K13" s="109"/>
      <c r="L13" s="112"/>
      <c r="M13" s="126"/>
      <c r="N13" s="126"/>
      <c r="O13" s="112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720</v>
      </c>
      <c r="K14" s="106">
        <v>717.07</v>
      </c>
      <c r="L14" s="108">
        <v>503.99999999999994</v>
      </c>
      <c r="M14" s="107">
        <v>720</v>
      </c>
      <c r="N14" s="107">
        <v>717.07</v>
      </c>
      <c r="O14" s="108">
        <v>503.99999999999994</v>
      </c>
      <c r="P14" s="106">
        <v>5040</v>
      </c>
      <c r="Q14" s="127">
        <v>4284</v>
      </c>
      <c r="R14" s="108">
        <v>3528</v>
      </c>
      <c r="S14" s="107">
        <v>5040</v>
      </c>
      <c r="T14" s="107">
        <v>4284</v>
      </c>
      <c r="U14" s="108">
        <v>5040</v>
      </c>
      <c r="V14" s="106">
        <v>1440</v>
      </c>
      <c r="W14" s="127">
        <v>1224</v>
      </c>
      <c r="X14" s="108">
        <v>1007.9999999999999</v>
      </c>
      <c r="Y14" s="106">
        <v>1080</v>
      </c>
      <c r="Z14" s="106">
        <v>1080</v>
      </c>
      <c r="AA14" s="108">
        <v>756</v>
      </c>
      <c r="AB14" s="106">
        <v>108</v>
      </c>
      <c r="AC14" s="127">
        <v>91.8</v>
      </c>
      <c r="AD14" s="108">
        <v>75.599999999999994</v>
      </c>
      <c r="AE14" s="113"/>
      <c r="AF14" s="113"/>
      <c r="AG14" s="111"/>
      <c r="AH14" s="111"/>
      <c r="AI14" s="109"/>
      <c r="AJ14" s="109"/>
      <c r="AK14" s="112"/>
      <c r="AL14" s="106">
        <v>3600</v>
      </c>
      <c r="AM14" s="106">
        <v>3060</v>
      </c>
      <c r="AN14" s="108">
        <v>2520</v>
      </c>
      <c r="AO14" s="106">
        <v>7200</v>
      </c>
      <c r="AP14" s="106">
        <v>5976</v>
      </c>
      <c r="AQ14" s="108">
        <v>5040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1.0619000000000001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>
        <v>1000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13"/>
      <c r="Q20" s="113"/>
      <c r="R20" s="111"/>
      <c r="S20" s="114"/>
      <c r="T20" s="114"/>
      <c r="U20" s="111"/>
      <c r="V20" s="113"/>
      <c r="W20" s="113"/>
      <c r="X20" s="111"/>
      <c r="Y20" s="113"/>
      <c r="Z20" s="113"/>
      <c r="AA20" s="111"/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5000</v>
      </c>
      <c r="Q21" s="106"/>
      <c r="R21" s="108">
        <v>4000</v>
      </c>
      <c r="S21" s="107">
        <v>5000</v>
      </c>
      <c r="T21" s="107"/>
      <c r="U21" s="108">
        <v>5000</v>
      </c>
      <c r="V21" s="106">
        <v>750</v>
      </c>
      <c r="W21" s="109"/>
      <c r="X21" s="108">
        <v>600</v>
      </c>
      <c r="Y21" s="106">
        <v>305</v>
      </c>
      <c r="Z21" s="106"/>
      <c r="AA21" s="108">
        <v>244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33</v>
      </c>
      <c r="B22" s="29">
        <v>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400</v>
      </c>
      <c r="K22" s="106"/>
      <c r="L22" s="108">
        <v>280</v>
      </c>
      <c r="M22" s="107">
        <v>400</v>
      </c>
      <c r="N22" s="107"/>
      <c r="O22" s="108">
        <v>280</v>
      </c>
      <c r="P22" s="106">
        <v>2000</v>
      </c>
      <c r="Q22" s="106"/>
      <c r="R22" s="108">
        <v>1400</v>
      </c>
      <c r="S22" s="107">
        <v>2000</v>
      </c>
      <c r="T22" s="107"/>
      <c r="U22" s="108">
        <v>1400</v>
      </c>
      <c r="V22" s="106">
        <v>1500</v>
      </c>
      <c r="W22" s="109"/>
      <c r="X22" s="108"/>
      <c r="Y22" s="106">
        <v>250</v>
      </c>
      <c r="Z22" s="106">
        <v>250</v>
      </c>
      <c r="AA22" s="108">
        <v>250</v>
      </c>
      <c r="AB22" s="106"/>
      <c r="AC22" s="106"/>
      <c r="AD22" s="108"/>
      <c r="AE22" s="106">
        <v>1715</v>
      </c>
      <c r="AF22" s="106"/>
      <c r="AG22" s="108">
        <v>1200.5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732.22222222222217</v>
      </c>
      <c r="K25" s="32">
        <f t="shared" ref="K25:AQ25" si="0">AVERAGE(K3:K22)</f>
        <v>676.76750000000004</v>
      </c>
      <c r="L25" s="32">
        <f t="shared" si="0"/>
        <v>619.59999999999991</v>
      </c>
      <c r="M25" s="32">
        <f t="shared" si="0"/>
        <v>732.22222222222217</v>
      </c>
      <c r="N25" s="32">
        <f t="shared" si="0"/>
        <v>676.76750000000004</v>
      </c>
      <c r="O25" s="32">
        <f t="shared" si="0"/>
        <v>619.59999999999991</v>
      </c>
      <c r="P25" s="32">
        <f t="shared" si="0"/>
        <v>3418.8888888888887</v>
      </c>
      <c r="Q25" s="32">
        <f t="shared" si="0"/>
        <v>3482.8</v>
      </c>
      <c r="R25" s="32">
        <f t="shared" si="0"/>
        <v>2654.9888888888891</v>
      </c>
      <c r="S25" s="32">
        <f t="shared" si="0"/>
        <v>3418.8888888888887</v>
      </c>
      <c r="T25" s="32">
        <f t="shared" si="0"/>
        <v>3660.8</v>
      </c>
      <c r="U25" s="32">
        <f t="shared" si="0"/>
        <v>3352.2222222222222</v>
      </c>
      <c r="V25" s="32">
        <f t="shared" si="0"/>
        <v>1562.5</v>
      </c>
      <c r="W25" s="32">
        <f t="shared" si="0"/>
        <v>1892</v>
      </c>
      <c r="X25" s="32">
        <f t="shared" si="0"/>
        <v>1389.3333333333333</v>
      </c>
      <c r="Y25" s="32">
        <f t="shared" si="0"/>
        <v>291.25</v>
      </c>
      <c r="Z25" s="32">
        <f t="shared" si="0"/>
        <v>391.25</v>
      </c>
      <c r="AA25" s="32">
        <f t="shared" si="0"/>
        <v>219.45</v>
      </c>
      <c r="AB25" s="32">
        <f t="shared" si="0"/>
        <v>108</v>
      </c>
      <c r="AC25" s="32">
        <f t="shared" si="0"/>
        <v>91.8</v>
      </c>
      <c r="AD25" s="32">
        <f t="shared" si="0"/>
        <v>75.599999999999994</v>
      </c>
      <c r="AE25" s="32">
        <f t="shared" si="0"/>
        <v>4071.6666666666665</v>
      </c>
      <c r="AF25" s="32">
        <f t="shared" si="0"/>
        <v>5250</v>
      </c>
      <c r="AG25" s="32">
        <f t="shared" si="0"/>
        <v>3900.1666666666665</v>
      </c>
      <c r="AH25" s="32">
        <f t="shared" si="0"/>
        <v>1112.5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2316.6666666666665</v>
      </c>
      <c r="AM25" s="32">
        <f t="shared" si="0"/>
        <v>2136.6666666666665</v>
      </c>
      <c r="AN25" s="32">
        <f t="shared" si="0"/>
        <v>1758.6666666666667</v>
      </c>
      <c r="AO25" s="32">
        <f t="shared" si="0"/>
        <v>4993.333333333333</v>
      </c>
      <c r="AP25" s="32">
        <f t="shared" si="0"/>
        <v>4585.333333333333</v>
      </c>
      <c r="AQ25" s="32">
        <f t="shared" si="0"/>
        <v>3718.9333333333329</v>
      </c>
    </row>
    <row r="26" spans="1:43" x14ac:dyDescent="0.35">
      <c r="F26" s="31" t="s">
        <v>43</v>
      </c>
      <c r="J26" s="33">
        <f>COUNT(J3:J22)</f>
        <v>9</v>
      </c>
      <c r="K26" s="33">
        <f t="shared" ref="K26:AQ26" si="1">COUNT(K3:K22)</f>
        <v>4</v>
      </c>
      <c r="L26" s="33">
        <f t="shared" si="1"/>
        <v>9</v>
      </c>
      <c r="M26" s="33">
        <f t="shared" si="1"/>
        <v>9</v>
      </c>
      <c r="N26" s="33">
        <f t="shared" si="1"/>
        <v>4</v>
      </c>
      <c r="O26" s="33">
        <f t="shared" si="1"/>
        <v>9</v>
      </c>
      <c r="P26" s="33">
        <f t="shared" si="1"/>
        <v>9</v>
      </c>
      <c r="Q26" s="33">
        <f t="shared" si="1"/>
        <v>5</v>
      </c>
      <c r="R26" s="33">
        <f t="shared" si="1"/>
        <v>9</v>
      </c>
      <c r="S26" s="33">
        <f t="shared" si="1"/>
        <v>9</v>
      </c>
      <c r="T26" s="33">
        <f t="shared" si="1"/>
        <v>5</v>
      </c>
      <c r="U26" s="33">
        <f t="shared" si="1"/>
        <v>9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8</v>
      </c>
      <c r="Z26" s="33">
        <f t="shared" si="1"/>
        <v>4</v>
      </c>
      <c r="AA26" s="33">
        <f t="shared" si="1"/>
        <v>8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4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7000</v>
      </c>
      <c r="Q27" s="32">
        <f t="shared" si="2"/>
        <v>5500</v>
      </c>
      <c r="R27" s="32">
        <f t="shared" si="2"/>
        <v>7000</v>
      </c>
      <c r="S27" s="32">
        <f t="shared" si="2"/>
        <v>7000</v>
      </c>
      <c r="T27" s="32">
        <f t="shared" si="2"/>
        <v>5500</v>
      </c>
      <c r="U27" s="32">
        <f t="shared" si="2"/>
        <v>7000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1080</v>
      </c>
      <c r="Z27" s="32">
        <f t="shared" si="2"/>
        <v>1080</v>
      </c>
      <c r="AA27" s="32">
        <f t="shared" si="2"/>
        <v>756</v>
      </c>
      <c r="AB27" s="32">
        <f t="shared" si="2"/>
        <v>108</v>
      </c>
      <c r="AC27" s="32">
        <f t="shared" si="2"/>
        <v>91.8</v>
      </c>
      <c r="AD27" s="32">
        <f t="shared" si="2"/>
        <v>75.599999999999994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3600</v>
      </c>
      <c r="AM27" s="32">
        <f t="shared" si="2"/>
        <v>3060</v>
      </c>
      <c r="AN27" s="32">
        <f t="shared" si="2"/>
        <v>2520</v>
      </c>
      <c r="AO27" s="32">
        <f t="shared" si="2"/>
        <v>7200</v>
      </c>
      <c r="AP27" s="32">
        <f t="shared" si="2"/>
        <v>5976</v>
      </c>
      <c r="AQ27" s="32">
        <f t="shared" si="2"/>
        <v>5040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400</v>
      </c>
      <c r="K28" s="32">
        <f t="shared" ref="K28:AQ28" si="3">MIN(K3:K22)</f>
        <v>540</v>
      </c>
      <c r="L28" s="32">
        <f t="shared" si="3"/>
        <v>200</v>
      </c>
      <c r="M28" s="32">
        <f t="shared" si="3"/>
        <v>400</v>
      </c>
      <c r="N28" s="32">
        <f t="shared" si="3"/>
        <v>540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750</v>
      </c>
      <c r="W28" s="32">
        <f t="shared" si="3"/>
        <v>1224</v>
      </c>
      <c r="X28" s="32">
        <f t="shared" si="3"/>
        <v>600</v>
      </c>
      <c r="Y28" s="32">
        <f t="shared" si="3"/>
        <v>100</v>
      </c>
      <c r="Z28" s="32">
        <f t="shared" si="3"/>
        <v>100</v>
      </c>
      <c r="AA28" s="32">
        <f t="shared" si="3"/>
        <v>75.600000000000009</v>
      </c>
      <c r="AB28" s="32">
        <f t="shared" si="3"/>
        <v>108</v>
      </c>
      <c r="AC28" s="32">
        <f t="shared" si="3"/>
        <v>91.8</v>
      </c>
      <c r="AD28" s="32">
        <f t="shared" si="3"/>
        <v>75.599999999999994</v>
      </c>
      <c r="AE28" s="32">
        <f t="shared" si="3"/>
        <v>1715</v>
      </c>
      <c r="AF28" s="32">
        <f t="shared" si="3"/>
        <v>2000</v>
      </c>
      <c r="AG28" s="32">
        <f t="shared" si="3"/>
        <v>1200.5</v>
      </c>
      <c r="AH28" s="32">
        <f t="shared" si="3"/>
        <v>650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110</v>
      </c>
      <c r="Z31" s="36" t="e">
        <f t="shared" si="4"/>
        <v>#DIV/0!</v>
      </c>
      <c r="AA31" s="36">
        <f t="shared" si="4"/>
        <v>110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707.5</v>
      </c>
      <c r="K33" s="36">
        <f t="shared" ref="K33:AQ33" si="6">AVERAGEIF($I$3:$I$22,"m",K$3:K$22)</f>
        <v>663.33333333333337</v>
      </c>
      <c r="L33" s="36">
        <f t="shared" si="6"/>
        <v>648.1</v>
      </c>
      <c r="M33" s="36">
        <f t="shared" si="6"/>
        <v>707.5</v>
      </c>
      <c r="N33" s="36">
        <f t="shared" si="6"/>
        <v>663.33333333333337</v>
      </c>
      <c r="O33" s="36">
        <f t="shared" si="6"/>
        <v>648.1</v>
      </c>
      <c r="P33" s="36">
        <f t="shared" si="6"/>
        <v>3366</v>
      </c>
      <c r="Q33" s="36">
        <f t="shared" si="6"/>
        <v>3210</v>
      </c>
      <c r="R33" s="36">
        <f t="shared" si="6"/>
        <v>2880.88</v>
      </c>
      <c r="S33" s="36">
        <f t="shared" si="6"/>
        <v>3366</v>
      </c>
      <c r="T33" s="36">
        <f t="shared" si="6"/>
        <v>3506.6666666666665</v>
      </c>
      <c r="U33" s="36">
        <f t="shared" si="6"/>
        <v>3366</v>
      </c>
      <c r="V33" s="36">
        <f t="shared" si="6"/>
        <v>1655</v>
      </c>
      <c r="W33" s="36">
        <f t="shared" si="6"/>
        <v>2560</v>
      </c>
      <c r="X33" s="36">
        <f t="shared" si="6"/>
        <v>1580</v>
      </c>
      <c r="Y33" s="36">
        <f t="shared" si="6"/>
        <v>180</v>
      </c>
      <c r="Z33" s="36">
        <f t="shared" si="6"/>
        <v>117.5</v>
      </c>
      <c r="AA33" s="36">
        <f t="shared" si="6"/>
        <v>139.86666666666667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1150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4</v>
      </c>
      <c r="K34" s="37">
        <f t="shared" ref="K34:AQ34" si="7">COUNTIFS($I$3:$I$22,"m",K$3:K$22,"&gt;1")</f>
        <v>3</v>
      </c>
      <c r="L34" s="37">
        <f t="shared" si="7"/>
        <v>4</v>
      </c>
      <c r="M34" s="37">
        <f t="shared" si="7"/>
        <v>4</v>
      </c>
      <c r="N34" s="37">
        <f t="shared" si="7"/>
        <v>3</v>
      </c>
      <c r="O34" s="37">
        <f t="shared" si="7"/>
        <v>4</v>
      </c>
      <c r="P34" s="37">
        <f t="shared" si="7"/>
        <v>5</v>
      </c>
      <c r="Q34" s="37">
        <f t="shared" si="7"/>
        <v>3</v>
      </c>
      <c r="R34" s="37">
        <f t="shared" si="7"/>
        <v>5</v>
      </c>
      <c r="S34" s="37">
        <f t="shared" si="7"/>
        <v>5</v>
      </c>
      <c r="T34" s="37">
        <f t="shared" si="7"/>
        <v>3</v>
      </c>
      <c r="U34" s="37">
        <f t="shared" si="7"/>
        <v>5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3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586.66666666666663</v>
      </c>
      <c r="K35" s="36">
        <f t="shared" ref="K35:AQ35" si="8">AVERAGEIF($I$3:$I$22,"l",K$3:K$22)</f>
        <v>717.07</v>
      </c>
      <c r="L35" s="36">
        <f t="shared" si="8"/>
        <v>328</v>
      </c>
      <c r="M35" s="36">
        <f t="shared" si="8"/>
        <v>586.66666666666663</v>
      </c>
      <c r="N35" s="36">
        <f t="shared" si="8"/>
        <v>717.07</v>
      </c>
      <c r="O35" s="36">
        <f t="shared" si="8"/>
        <v>328</v>
      </c>
      <c r="P35" s="36">
        <f t="shared" si="8"/>
        <v>3480</v>
      </c>
      <c r="Q35" s="36">
        <f t="shared" si="8"/>
        <v>4284</v>
      </c>
      <c r="R35" s="36">
        <f t="shared" si="8"/>
        <v>1996.8333333333333</v>
      </c>
      <c r="S35" s="36">
        <f t="shared" si="8"/>
        <v>3480</v>
      </c>
      <c r="T35" s="36">
        <f t="shared" si="8"/>
        <v>4284</v>
      </c>
      <c r="U35" s="36">
        <f t="shared" si="8"/>
        <v>3280</v>
      </c>
      <c r="V35" s="36">
        <f t="shared" si="8"/>
        <v>1470</v>
      </c>
      <c r="W35" s="36">
        <f t="shared" si="8"/>
        <v>1224</v>
      </c>
      <c r="X35" s="36">
        <f t="shared" si="8"/>
        <v>1007.9999999999999</v>
      </c>
      <c r="Y35" s="36">
        <f t="shared" si="8"/>
        <v>420</v>
      </c>
      <c r="Z35" s="36">
        <f t="shared" si="8"/>
        <v>665</v>
      </c>
      <c r="AA35" s="36">
        <f t="shared" si="8"/>
        <v>306.5</v>
      </c>
      <c r="AB35" s="36">
        <f t="shared" si="8"/>
        <v>108</v>
      </c>
      <c r="AC35" s="36">
        <f t="shared" si="8"/>
        <v>91.8</v>
      </c>
      <c r="AD35" s="36">
        <f t="shared" si="8"/>
        <v>75.599999999999994</v>
      </c>
      <c r="AE35" s="36">
        <f t="shared" si="8"/>
        <v>1715</v>
      </c>
      <c r="AF35" s="36"/>
      <c r="AG35" s="36">
        <f t="shared" si="8"/>
        <v>1200.5</v>
      </c>
      <c r="AH35" s="36">
        <f t="shared" si="8"/>
        <v>1000</v>
      </c>
      <c r="AI35" s="36"/>
      <c r="AJ35" s="36"/>
      <c r="AK35" s="36"/>
      <c r="AL35" s="36">
        <f t="shared" si="8"/>
        <v>3600</v>
      </c>
      <c r="AM35" s="36">
        <f t="shared" si="8"/>
        <v>3060</v>
      </c>
      <c r="AN35" s="36">
        <f t="shared" si="8"/>
        <v>2520</v>
      </c>
      <c r="AO35" s="36">
        <f t="shared" si="8"/>
        <v>7200</v>
      </c>
      <c r="AP35" s="36">
        <f t="shared" si="8"/>
        <v>5976</v>
      </c>
      <c r="AQ35" s="36">
        <f t="shared" si="8"/>
        <v>5040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4</v>
      </c>
      <c r="Z36" s="37">
        <f t="shared" si="9"/>
        <v>2</v>
      </c>
      <c r="AA36" s="37">
        <f t="shared" si="9"/>
        <v>4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1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825</v>
      </c>
      <c r="K38" s="36">
        <f t="shared" ref="K38:AQ38" si="10">AVERAGEIF($H$3:$H$22,"PL",K$3:K$22)</f>
        <v>628.53500000000008</v>
      </c>
      <c r="L38" s="36">
        <f t="shared" si="10"/>
        <v>601.6</v>
      </c>
      <c r="M38" s="36">
        <f t="shared" si="10"/>
        <v>825</v>
      </c>
      <c r="N38" s="36">
        <f t="shared" si="10"/>
        <v>628.53500000000008</v>
      </c>
      <c r="O38" s="36">
        <f t="shared" si="10"/>
        <v>601.6</v>
      </c>
      <c r="P38" s="36">
        <f t="shared" si="10"/>
        <v>3795</v>
      </c>
      <c r="Q38" s="36">
        <f t="shared" si="10"/>
        <v>3674.6666666666665</v>
      </c>
      <c r="R38" s="36">
        <f t="shared" si="10"/>
        <v>2476.2249999999999</v>
      </c>
      <c r="S38" s="36">
        <f t="shared" si="10"/>
        <v>3795</v>
      </c>
      <c r="T38" s="36">
        <f t="shared" si="10"/>
        <v>3674.6666666666665</v>
      </c>
      <c r="U38" s="36">
        <f t="shared" si="10"/>
        <v>3795</v>
      </c>
      <c r="V38" s="36">
        <f t="shared" si="10"/>
        <v>1440</v>
      </c>
      <c r="W38" s="36">
        <f t="shared" si="10"/>
        <v>1224</v>
      </c>
      <c r="X38" s="36">
        <f t="shared" si="10"/>
        <v>1007.9999999999999</v>
      </c>
      <c r="Y38" s="36">
        <f t="shared" si="10"/>
        <v>488.33333333333331</v>
      </c>
      <c r="Z38" s="36">
        <f t="shared" si="10"/>
        <v>607.5</v>
      </c>
      <c r="AA38" s="36">
        <f t="shared" si="10"/>
        <v>317.2</v>
      </c>
      <c r="AB38" s="36">
        <f t="shared" si="10"/>
        <v>108</v>
      </c>
      <c r="AC38" s="36">
        <f t="shared" si="10"/>
        <v>91.8</v>
      </c>
      <c r="AD38" s="36">
        <f t="shared" si="10"/>
        <v>75.599999999999994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825</v>
      </c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2316.6666666666665</v>
      </c>
      <c r="AM38" s="36">
        <f t="shared" si="10"/>
        <v>2136.6666666666665</v>
      </c>
      <c r="AN38" s="36">
        <f t="shared" si="10"/>
        <v>1758.6666666666667</v>
      </c>
      <c r="AO38" s="36">
        <f t="shared" si="10"/>
        <v>4993.333333333333</v>
      </c>
      <c r="AP38" s="36">
        <f t="shared" si="10"/>
        <v>4585.333333333333</v>
      </c>
      <c r="AQ38" s="36">
        <f t="shared" si="10"/>
        <v>3718.9333333333329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2</v>
      </c>
      <c r="L39" s="37">
        <f t="shared" si="11"/>
        <v>4</v>
      </c>
      <c r="M39" s="37">
        <f t="shared" si="11"/>
        <v>4</v>
      </c>
      <c r="N39" s="37">
        <f t="shared" si="11"/>
        <v>2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3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2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600</v>
      </c>
      <c r="K40" s="36">
        <f t="shared" ref="K40:AK40" si="12">AVERAGEIF($H$3:$H$22,"CC",K$3:K$22)</f>
        <v>560</v>
      </c>
      <c r="L40" s="36">
        <f t="shared" si="12"/>
        <v>560</v>
      </c>
      <c r="M40" s="36">
        <f t="shared" si="12"/>
        <v>600</v>
      </c>
      <c r="N40" s="36">
        <f t="shared" si="12"/>
        <v>560</v>
      </c>
      <c r="O40" s="36">
        <f t="shared" si="12"/>
        <v>560</v>
      </c>
      <c r="P40" s="36">
        <f t="shared" si="12"/>
        <v>3675</v>
      </c>
      <c r="Q40" s="36">
        <f t="shared" si="12"/>
        <v>5500</v>
      </c>
      <c r="R40" s="36">
        <f t="shared" si="12"/>
        <v>3275</v>
      </c>
      <c r="S40" s="36">
        <f t="shared" si="12"/>
        <v>3675</v>
      </c>
      <c r="T40" s="36">
        <f t="shared" si="12"/>
        <v>5500</v>
      </c>
      <c r="U40" s="36">
        <f t="shared" si="12"/>
        <v>3525</v>
      </c>
      <c r="V40" s="36">
        <f t="shared" si="12"/>
        <v>1125</v>
      </c>
      <c r="W40" s="36"/>
      <c r="X40" s="36">
        <f t="shared" si="12"/>
        <v>600</v>
      </c>
      <c r="Y40" s="36">
        <f t="shared" si="12"/>
        <v>277.5</v>
      </c>
      <c r="Z40" s="36">
        <f t="shared" si="12"/>
        <v>250</v>
      </c>
      <c r="AA40" s="36">
        <f t="shared" si="12"/>
        <v>247</v>
      </c>
      <c r="AB40" s="36"/>
      <c r="AC40" s="36"/>
      <c r="AD40" s="36"/>
      <c r="AE40" s="36">
        <f t="shared" si="12"/>
        <v>1715</v>
      </c>
      <c r="AF40" s="36"/>
      <c r="AG40" s="36">
        <f t="shared" si="12"/>
        <v>1200.5</v>
      </c>
      <c r="AH40" s="36">
        <f t="shared" si="12"/>
        <v>1400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4</v>
      </c>
      <c r="S41" s="37">
        <f t="shared" si="13"/>
        <v>4</v>
      </c>
      <c r="T41" s="37">
        <f t="shared" si="13"/>
        <v>1</v>
      </c>
      <c r="U41" s="37">
        <f t="shared" si="13"/>
        <v>4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2</v>
      </c>
      <c r="Z41" s="37">
        <f t="shared" si="13"/>
        <v>1</v>
      </c>
      <c r="AA41" s="37">
        <f t="shared" si="13"/>
        <v>2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105</v>
      </c>
      <c r="Z42" s="36" t="e">
        <f t="shared" si="14"/>
        <v>#DIV/0!</v>
      </c>
      <c r="AA42" s="36">
        <f t="shared" si="14"/>
        <v>105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G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890</v>
      </c>
      <c r="Q44" s="36">
        <f t="shared" si="16"/>
        <v>890</v>
      </c>
      <c r="R44" s="36">
        <f t="shared" si="16"/>
        <v>890</v>
      </c>
      <c r="S44" s="36">
        <f t="shared" si="16"/>
        <v>890</v>
      </c>
      <c r="T44" s="36">
        <f t="shared" si="16"/>
        <v>1780</v>
      </c>
      <c r="U44" s="36">
        <f t="shared" si="16"/>
        <v>890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</v>
      </c>
      <c r="Z44" s="36">
        <f t="shared" si="16"/>
        <v>100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1</v>
      </c>
      <c r="Q45" s="37">
        <f t="shared" si="17"/>
        <v>1</v>
      </c>
      <c r="R45" s="37">
        <f t="shared" si="17"/>
        <v>1</v>
      </c>
      <c r="S45" s="37">
        <f t="shared" si="17"/>
        <v>1</v>
      </c>
      <c r="T45" s="37">
        <f t="shared" si="17"/>
        <v>1</v>
      </c>
      <c r="U45" s="37">
        <f t="shared" si="17"/>
        <v>1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1</v>
      </c>
      <c r="Z45" s="37">
        <f t="shared" si="17"/>
        <v>1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728.57142857142856</v>
      </c>
      <c r="K47" s="36">
        <f t="shared" ref="K47:AQ47" si="18">AVERAGEIF($F$3:$F$22,"SW",K$3:K$22)</f>
        <v>605.69000000000005</v>
      </c>
      <c r="L47" s="36">
        <f t="shared" si="18"/>
        <v>583.7714285714286</v>
      </c>
      <c r="M47" s="36">
        <f t="shared" si="18"/>
        <v>728.57142857142856</v>
      </c>
      <c r="N47" s="36">
        <f t="shared" si="18"/>
        <v>605.69000000000005</v>
      </c>
      <c r="O47" s="36">
        <f t="shared" si="18"/>
        <v>583.7714285714286</v>
      </c>
      <c r="P47" s="36">
        <f t="shared" si="18"/>
        <v>3563.3333333333335</v>
      </c>
      <c r="Q47" s="36">
        <f t="shared" si="18"/>
        <v>4341.333333333333</v>
      </c>
      <c r="R47" s="36">
        <f t="shared" si="18"/>
        <v>2584.15</v>
      </c>
      <c r="S47" s="36">
        <f t="shared" si="18"/>
        <v>3563.3333333333335</v>
      </c>
      <c r="T47" s="36">
        <f t="shared" si="18"/>
        <v>4341.333333333333</v>
      </c>
      <c r="U47" s="36">
        <f t="shared" si="18"/>
        <v>3463.3333333333335</v>
      </c>
      <c r="V47" s="36">
        <f t="shared" si="18"/>
        <v>1470</v>
      </c>
      <c r="W47" s="36">
        <f t="shared" si="18"/>
        <v>1224</v>
      </c>
      <c r="X47" s="36">
        <f t="shared" si="18"/>
        <v>1007.9999999999999</v>
      </c>
      <c r="Y47" s="36">
        <f t="shared" si="18"/>
        <v>320.83333333333331</v>
      </c>
      <c r="Z47" s="36">
        <f t="shared" si="18"/>
        <v>488.33333333333331</v>
      </c>
      <c r="AA47" s="36">
        <f t="shared" si="18"/>
        <v>235.26666666666665</v>
      </c>
      <c r="AB47" s="36">
        <f t="shared" si="18"/>
        <v>108</v>
      </c>
      <c r="AC47" s="36">
        <f t="shared" si="18"/>
        <v>91.8</v>
      </c>
      <c r="AD47" s="36">
        <f t="shared" si="18"/>
        <v>75.599999999999994</v>
      </c>
      <c r="AE47" s="36">
        <f t="shared" si="18"/>
        <v>1715</v>
      </c>
      <c r="AF47" s="36"/>
      <c r="AG47" s="36">
        <f t="shared" si="18"/>
        <v>1200.5</v>
      </c>
      <c r="AH47" s="36">
        <f t="shared" si="18"/>
        <v>1150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2475</v>
      </c>
      <c r="AM47" s="36">
        <f t="shared" si="18"/>
        <v>2205</v>
      </c>
      <c r="AN47" s="36">
        <f t="shared" si="18"/>
        <v>1638</v>
      </c>
      <c r="AO47" s="36">
        <f t="shared" si="18"/>
        <v>5490</v>
      </c>
      <c r="AP47" s="36">
        <f t="shared" si="18"/>
        <v>4878</v>
      </c>
      <c r="AQ47" s="36">
        <f t="shared" si="18"/>
        <v>3578.4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7</v>
      </c>
      <c r="K48" s="37">
        <f t="shared" ref="K48:AQ48" si="19">COUNTIFS($F$3:$F$22,"SW",K$3:K$22,"&gt;1")</f>
        <v>3</v>
      </c>
      <c r="L48" s="37">
        <f t="shared" si="19"/>
        <v>7</v>
      </c>
      <c r="M48" s="37">
        <f t="shared" si="19"/>
        <v>7</v>
      </c>
      <c r="N48" s="37">
        <f t="shared" si="19"/>
        <v>3</v>
      </c>
      <c r="O48" s="37">
        <f t="shared" si="19"/>
        <v>7</v>
      </c>
      <c r="P48" s="37">
        <f t="shared" si="19"/>
        <v>6</v>
      </c>
      <c r="Q48" s="37">
        <f t="shared" si="19"/>
        <v>3</v>
      </c>
      <c r="R48" s="37">
        <f t="shared" si="19"/>
        <v>6</v>
      </c>
      <c r="S48" s="37">
        <f t="shared" si="19"/>
        <v>6</v>
      </c>
      <c r="T48" s="37">
        <f t="shared" si="19"/>
        <v>3</v>
      </c>
      <c r="U48" s="37">
        <f t="shared" si="19"/>
        <v>6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6</v>
      </c>
      <c r="Z48" s="37">
        <f t="shared" si="19"/>
        <v>3</v>
      </c>
      <c r="AA48" s="37">
        <f t="shared" si="19"/>
        <v>6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3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655.71428571428567</v>
      </c>
      <c r="K49" s="36">
        <f t="shared" ref="K49:AQ49" si="20">AVERAGEIF($G$3:$G$22,"SaaS",K$3:K$22)</f>
        <v>676.76750000000004</v>
      </c>
      <c r="L49" s="36">
        <f t="shared" si="20"/>
        <v>510.91428571428571</v>
      </c>
      <c r="M49" s="36">
        <f t="shared" si="20"/>
        <v>655.71428571428567</v>
      </c>
      <c r="N49" s="36">
        <f t="shared" si="20"/>
        <v>676.76750000000004</v>
      </c>
      <c r="O49" s="36">
        <f t="shared" si="20"/>
        <v>510.91428571428571</v>
      </c>
      <c r="P49" s="36">
        <f t="shared" si="20"/>
        <v>3418.8888888888887</v>
      </c>
      <c r="Q49" s="36">
        <f t="shared" si="20"/>
        <v>3482.8</v>
      </c>
      <c r="R49" s="36">
        <f t="shared" si="20"/>
        <v>2654.9888888888891</v>
      </c>
      <c r="S49" s="36">
        <f t="shared" si="20"/>
        <v>3418.8888888888887</v>
      </c>
      <c r="T49" s="36">
        <f t="shared" si="20"/>
        <v>3660.8</v>
      </c>
      <c r="U49" s="36">
        <f t="shared" si="20"/>
        <v>3352.2222222222222</v>
      </c>
      <c r="V49" s="36">
        <f t="shared" si="20"/>
        <v>1562.5</v>
      </c>
      <c r="W49" s="36">
        <f t="shared" si="20"/>
        <v>1892</v>
      </c>
      <c r="X49" s="36">
        <f t="shared" si="20"/>
        <v>1389.3333333333333</v>
      </c>
      <c r="Y49" s="36">
        <f t="shared" si="20"/>
        <v>318.57142857142856</v>
      </c>
      <c r="Z49" s="36">
        <f t="shared" si="20"/>
        <v>391.25</v>
      </c>
      <c r="AA49" s="36">
        <f t="shared" si="20"/>
        <v>236.51428571428571</v>
      </c>
      <c r="AB49" s="36">
        <f t="shared" si="20"/>
        <v>108</v>
      </c>
      <c r="AC49" s="36">
        <f t="shared" si="20"/>
        <v>91.8</v>
      </c>
      <c r="AD49" s="36">
        <f t="shared" si="20"/>
        <v>75.599999999999994</v>
      </c>
      <c r="AE49" s="36">
        <f t="shared" si="20"/>
        <v>4071.6666666666665</v>
      </c>
      <c r="AF49" s="36">
        <f t="shared" si="20"/>
        <v>5250</v>
      </c>
      <c r="AG49" s="36">
        <f t="shared" si="20"/>
        <v>3900.1666666666665</v>
      </c>
      <c r="AH49" s="36">
        <f t="shared" si="20"/>
        <v>1112.5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2316.6666666666665</v>
      </c>
      <c r="AM49" s="36">
        <f t="shared" si="20"/>
        <v>2136.6666666666665</v>
      </c>
      <c r="AN49" s="36">
        <f t="shared" si="20"/>
        <v>1758.6666666666667</v>
      </c>
      <c r="AO49" s="36">
        <f t="shared" si="20"/>
        <v>4993.333333333333</v>
      </c>
      <c r="AP49" s="36">
        <f t="shared" si="20"/>
        <v>4585.333333333333</v>
      </c>
      <c r="AQ49" s="36">
        <f t="shared" si="20"/>
        <v>3718.9333333333329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7</v>
      </c>
      <c r="K50" s="37">
        <f t="shared" ref="K50:AQ50" si="21">COUNTIFS($G$3:$G$22,"SaaS",K$3:K$22,"&gt;1")</f>
        <v>4</v>
      </c>
      <c r="L50" s="37">
        <f t="shared" si="21"/>
        <v>7</v>
      </c>
      <c r="M50" s="37">
        <f t="shared" si="21"/>
        <v>7</v>
      </c>
      <c r="N50" s="37">
        <f t="shared" si="21"/>
        <v>4</v>
      </c>
      <c r="O50" s="37">
        <f t="shared" si="21"/>
        <v>7</v>
      </c>
      <c r="P50" s="37">
        <f t="shared" si="21"/>
        <v>9</v>
      </c>
      <c r="Q50" s="37">
        <f t="shared" si="21"/>
        <v>5</v>
      </c>
      <c r="R50" s="37">
        <f t="shared" si="21"/>
        <v>9</v>
      </c>
      <c r="S50" s="37">
        <f t="shared" si="21"/>
        <v>9</v>
      </c>
      <c r="T50" s="37">
        <f t="shared" si="21"/>
        <v>5</v>
      </c>
      <c r="U50" s="37">
        <f t="shared" si="21"/>
        <v>9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7</v>
      </c>
      <c r="Z50" s="37">
        <f t="shared" si="21"/>
        <v>4</v>
      </c>
      <c r="AA50" s="37">
        <f t="shared" si="21"/>
        <v>7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4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866</v>
      </c>
      <c r="K54" s="36">
        <f t="shared" ref="K54:AQ54" si="23">AVERAGEIF($D$3:$D$22,"S",K$3:K$22)</f>
        <v>725</v>
      </c>
      <c r="L54" s="36">
        <f t="shared" si="23"/>
        <v>778</v>
      </c>
      <c r="M54" s="36">
        <f t="shared" si="23"/>
        <v>866</v>
      </c>
      <c r="N54" s="36">
        <f t="shared" si="23"/>
        <v>725</v>
      </c>
      <c r="O54" s="36">
        <f t="shared" si="23"/>
        <v>778</v>
      </c>
      <c r="P54" s="36">
        <f t="shared" si="23"/>
        <v>3415</v>
      </c>
      <c r="Q54" s="36">
        <f t="shared" si="23"/>
        <v>3296.6666666666665</v>
      </c>
      <c r="R54" s="36">
        <f t="shared" si="23"/>
        <v>2858.75</v>
      </c>
      <c r="S54" s="36">
        <f t="shared" si="23"/>
        <v>3415</v>
      </c>
      <c r="T54" s="36">
        <f t="shared" si="23"/>
        <v>3593.3333333333335</v>
      </c>
      <c r="U54" s="36">
        <f t="shared" si="23"/>
        <v>3415</v>
      </c>
      <c r="V54" s="36">
        <f t="shared" si="23"/>
        <v>1655</v>
      </c>
      <c r="W54" s="36">
        <f t="shared" si="23"/>
        <v>2560</v>
      </c>
      <c r="X54" s="36">
        <f t="shared" si="23"/>
        <v>1580</v>
      </c>
      <c r="Y54" s="36">
        <f t="shared" si="23"/>
        <v>218.33333333333334</v>
      </c>
      <c r="Z54" s="36">
        <f t="shared" si="23"/>
        <v>100</v>
      </c>
      <c r="AA54" s="36">
        <f t="shared" si="23"/>
        <v>154.66666666666666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1266.6666666666667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6</v>
      </c>
      <c r="S55" s="37">
        <f t="shared" si="24"/>
        <v>6</v>
      </c>
      <c r="T55" s="37">
        <f t="shared" si="24"/>
        <v>3</v>
      </c>
      <c r="U55" s="37">
        <f t="shared" si="24"/>
        <v>6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3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470</v>
      </c>
      <c r="K56" s="36">
        <f t="shared" ref="K56:AQ56" si="25">AVERAGEIF($D$3:$D$22,"m",K$3:K$22)</f>
        <v>540</v>
      </c>
      <c r="L56" s="36">
        <f t="shared" si="25"/>
        <v>291.20000000000005</v>
      </c>
      <c r="M56" s="36">
        <f t="shared" si="25"/>
        <v>470</v>
      </c>
      <c r="N56" s="36">
        <f t="shared" si="25"/>
        <v>540</v>
      </c>
      <c r="O56" s="36">
        <f t="shared" si="25"/>
        <v>291.20000000000005</v>
      </c>
      <c r="P56" s="36">
        <f t="shared" si="25"/>
        <v>2620</v>
      </c>
      <c r="Q56" s="36">
        <f t="shared" si="25"/>
        <v>3240</v>
      </c>
      <c r="R56" s="36">
        <f t="shared" si="25"/>
        <v>1607.2</v>
      </c>
      <c r="S56" s="36">
        <f t="shared" si="25"/>
        <v>2620</v>
      </c>
      <c r="T56" s="36">
        <f t="shared" si="25"/>
        <v>3240</v>
      </c>
      <c r="U56" s="36">
        <f t="shared" si="25"/>
        <v>2320</v>
      </c>
      <c r="V56" s="36">
        <f t="shared" si="25"/>
        <v>1500</v>
      </c>
      <c r="W56" s="36" t="e">
        <f t="shared" si="25"/>
        <v>#DIV/0!</v>
      </c>
      <c r="X56" s="36" t="e">
        <f t="shared" si="25"/>
        <v>#DIV/0!</v>
      </c>
      <c r="Y56" s="36">
        <f t="shared" si="25"/>
        <v>165</v>
      </c>
      <c r="Z56" s="36">
        <f t="shared" si="25"/>
        <v>192.5</v>
      </c>
      <c r="AA56" s="36">
        <f t="shared" si="25"/>
        <v>145.20000000000002</v>
      </c>
      <c r="AB56" s="36"/>
      <c r="AC56" s="36"/>
      <c r="AD56" s="36"/>
      <c r="AE56" s="36">
        <f t="shared" si="25"/>
        <v>1715</v>
      </c>
      <c r="AF56" s="36"/>
      <c r="AG56" s="36">
        <f t="shared" si="25"/>
        <v>1200.5</v>
      </c>
      <c r="AH56" s="36">
        <f t="shared" si="25"/>
        <v>650</v>
      </c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3</v>
      </c>
      <c r="Z57" s="37">
        <f t="shared" si="26"/>
        <v>2</v>
      </c>
      <c r="AA57" s="37">
        <f t="shared" si="26"/>
        <v>3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1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720</v>
      </c>
      <c r="K58" s="36">
        <f t="shared" ref="K58:AQ58" si="27">AVERAGEIF($D$3:$D$22,"l",K$3:K$22)</f>
        <v>717.07</v>
      </c>
      <c r="L58" s="36">
        <f t="shared" si="27"/>
        <v>503.99999999999994</v>
      </c>
      <c r="M58" s="36">
        <f t="shared" si="27"/>
        <v>720</v>
      </c>
      <c r="N58" s="36">
        <f t="shared" si="27"/>
        <v>717.07</v>
      </c>
      <c r="O58" s="36">
        <f t="shared" si="27"/>
        <v>503.99999999999994</v>
      </c>
      <c r="P58" s="36">
        <f t="shared" si="27"/>
        <v>5040</v>
      </c>
      <c r="Q58" s="36">
        <f t="shared" si="27"/>
        <v>4284</v>
      </c>
      <c r="R58" s="36">
        <f t="shared" si="27"/>
        <v>3528</v>
      </c>
      <c r="S58" s="36">
        <f t="shared" si="27"/>
        <v>5040</v>
      </c>
      <c r="T58" s="36">
        <f t="shared" si="27"/>
        <v>4284</v>
      </c>
      <c r="U58" s="36">
        <f t="shared" si="27"/>
        <v>5040</v>
      </c>
      <c r="V58" s="36">
        <f t="shared" si="27"/>
        <v>1440</v>
      </c>
      <c r="W58" s="36">
        <f t="shared" si="27"/>
        <v>1224</v>
      </c>
      <c r="X58" s="36">
        <f t="shared" si="27"/>
        <v>1007.9999999999999</v>
      </c>
      <c r="Y58" s="36">
        <f t="shared" si="27"/>
        <v>590</v>
      </c>
      <c r="Z58" s="36">
        <f t="shared" si="27"/>
        <v>1080</v>
      </c>
      <c r="AA58" s="36">
        <f t="shared" si="27"/>
        <v>428</v>
      </c>
      <c r="AB58" s="36">
        <f t="shared" si="27"/>
        <v>108</v>
      </c>
      <c r="AC58" s="36">
        <f t="shared" si="27"/>
        <v>91.8</v>
      </c>
      <c r="AD58" s="36">
        <f t="shared" si="27"/>
        <v>75.599999999999994</v>
      </c>
      <c r="AE58" s="36"/>
      <c r="AF58" s="36"/>
      <c r="AG58" s="36"/>
      <c r="AH58" s="36"/>
      <c r="AI58" s="36"/>
      <c r="AJ58" s="36"/>
      <c r="AK58" s="36"/>
      <c r="AL58" s="36">
        <f t="shared" si="27"/>
        <v>3600</v>
      </c>
      <c r="AM58" s="36">
        <f t="shared" si="27"/>
        <v>3060</v>
      </c>
      <c r="AN58" s="36">
        <f t="shared" si="27"/>
        <v>2520</v>
      </c>
      <c r="AO58" s="36">
        <f t="shared" si="27"/>
        <v>7200</v>
      </c>
      <c r="AP58" s="36">
        <f t="shared" si="27"/>
        <v>5976</v>
      </c>
      <c r="AQ58" s="36">
        <f t="shared" si="27"/>
        <v>5040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J1:L1"/>
    <mergeCell ref="M1:O1"/>
    <mergeCell ref="P1:R1"/>
    <mergeCell ref="S1:U1"/>
    <mergeCell ref="V1:X1"/>
    <mergeCell ref="AI1:AK1"/>
    <mergeCell ref="AL1:AN1"/>
    <mergeCell ref="AO1:AQ1"/>
    <mergeCell ref="Y1:AA1"/>
    <mergeCell ref="AB1:AD1"/>
    <mergeCell ref="AE1:AG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130</v>
      </c>
      <c r="Z3" s="113"/>
      <c r="AA3" s="111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66</v>
      </c>
      <c r="B9" s="29">
        <v>9.3974239000000001E-3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108.07037485000001</v>
      </c>
      <c r="Z9" s="113"/>
      <c r="AA9" s="111">
        <v>108.07037485000001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13"/>
      <c r="K10" s="113"/>
      <c r="L10" s="111"/>
      <c r="M10" s="114"/>
      <c r="N10" s="114"/>
      <c r="O10" s="111"/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66</v>
      </c>
      <c r="B14" s="29">
        <v>9.3974239000000001E-3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558.20697966</v>
      </c>
      <c r="K14" s="106"/>
      <c r="L14" s="108">
        <v>390.74488576200002</v>
      </c>
      <c r="M14" s="107">
        <v>558.20697966</v>
      </c>
      <c r="N14" s="107"/>
      <c r="O14" s="108">
        <v>390.74488576200002</v>
      </c>
      <c r="P14" s="106">
        <v>3907.4488576200001</v>
      </c>
      <c r="Q14" s="127">
        <v>3321.3315289769998</v>
      </c>
      <c r="R14" s="108">
        <v>2735.214200334</v>
      </c>
      <c r="S14" s="107">
        <v>3907.4488576200001</v>
      </c>
      <c r="T14" s="107">
        <v>3321.3315289769998</v>
      </c>
      <c r="U14" s="108">
        <v>3907.4488576200001</v>
      </c>
      <c r="V14" s="106">
        <v>1116.41395932</v>
      </c>
      <c r="W14" s="127">
        <v>948.95186542199997</v>
      </c>
      <c r="X14" s="108">
        <v>781.48977152400005</v>
      </c>
      <c r="Y14" s="106">
        <v>837.31046949000006</v>
      </c>
      <c r="Z14" s="106">
        <v>837.31046949000006</v>
      </c>
      <c r="AA14" s="108">
        <v>586.11732864299995</v>
      </c>
      <c r="AB14" s="106">
        <v>83.731046949000003</v>
      </c>
      <c r="AC14" s="127">
        <v>71.171389906650006</v>
      </c>
      <c r="AD14" s="108">
        <v>58.611732864300002</v>
      </c>
      <c r="AE14" s="109"/>
      <c r="AF14" s="109"/>
      <c r="AG14" s="112"/>
      <c r="AH14" s="112"/>
      <c r="AI14" s="109"/>
      <c r="AJ14" s="109"/>
      <c r="AK14" s="112"/>
      <c r="AL14" s="106">
        <v>2791.0348982999999</v>
      </c>
      <c r="AM14" s="106">
        <v>2372.3796635550002</v>
      </c>
      <c r="AN14" s="108">
        <v>1953.7244288100001</v>
      </c>
      <c r="AO14" s="106">
        <v>5582.0697965999998</v>
      </c>
      <c r="AP14" s="106">
        <v>4744.7593271100004</v>
      </c>
      <c r="AQ14" s="108">
        <v>3907.4488576200001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v>250</v>
      </c>
      <c r="M18" s="107">
        <v>800</v>
      </c>
      <c r="N18" s="107"/>
      <c r="O18" s="108">
        <v>250</v>
      </c>
      <c r="P18" s="106">
        <v>4250</v>
      </c>
      <c r="Q18" s="106"/>
      <c r="R18" s="108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66</v>
      </c>
      <c r="B20" s="29">
        <v>9.3974239000000001E-3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539.17719626250005</v>
      </c>
      <c r="K20" s="106">
        <v>395.3966105925</v>
      </c>
      <c r="L20" s="108">
        <v>217.46813582587504</v>
      </c>
      <c r="M20" s="107">
        <v>539.17719626250005</v>
      </c>
      <c r="N20" s="107">
        <v>395.3966105925</v>
      </c>
      <c r="O20" s="108">
        <v>217.46813582587504</v>
      </c>
      <c r="P20" s="106">
        <v>3594.51464175</v>
      </c>
      <c r="Q20" s="106">
        <v>2635.9774039499998</v>
      </c>
      <c r="R20" s="108">
        <v>1449.7875721724999</v>
      </c>
      <c r="S20" s="107">
        <v>3594.51464175</v>
      </c>
      <c r="T20" s="107">
        <v>2635.9774039499998</v>
      </c>
      <c r="U20" s="108">
        <v>1449.7875721724999</v>
      </c>
      <c r="V20" s="106"/>
      <c r="W20" s="109"/>
      <c r="X20" s="108"/>
      <c r="Y20" s="106">
        <v>119.81715472499999</v>
      </c>
      <c r="Z20" s="106">
        <v>119.81715472499999</v>
      </c>
      <c r="AA20" s="108">
        <v>65.899435098750004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66</v>
      </c>
      <c r="B21" s="29">
        <v>9.3974239000000001E-3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6154.3729121100005</v>
      </c>
      <c r="Q21" s="106"/>
      <c r="R21" s="108">
        <v>4923.498329688</v>
      </c>
      <c r="S21" s="107">
        <v>6154.3729121100005</v>
      </c>
      <c r="T21" s="107"/>
      <c r="U21" s="108">
        <v>6154.3729121100005</v>
      </c>
      <c r="V21" s="106">
        <v>923.1559368165</v>
      </c>
      <c r="W21" s="109"/>
      <c r="X21" s="108">
        <v>738.5247494532</v>
      </c>
      <c r="Y21" s="106">
        <v>375.42708480499999</v>
      </c>
      <c r="Z21" s="106"/>
      <c r="AA21" s="108">
        <v>300.34166784400003</v>
      </c>
      <c r="AB21" s="106"/>
      <c r="AC21" s="106"/>
      <c r="AD21" s="108"/>
      <c r="AE21" s="106"/>
      <c r="AF21" s="106"/>
      <c r="AG21" s="108"/>
      <c r="AH21" s="108">
        <v>1043.1140528999999</v>
      </c>
      <c r="AI21" s="109">
        <v>99</v>
      </c>
      <c r="AJ21" s="109">
        <v>79</v>
      </c>
      <c r="AK21" s="112"/>
      <c r="AL21" s="109"/>
      <c r="AM21" s="109"/>
      <c r="AN21" s="112"/>
      <c r="AO21" s="109"/>
      <c r="AP21" s="109"/>
      <c r="AQ21" s="112"/>
    </row>
    <row r="22" spans="1:43" x14ac:dyDescent="0.35">
      <c r="A22" t="s">
        <v>66</v>
      </c>
      <c r="B22" s="29">
        <v>9.3974239000000001E-3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592.03770570000006</v>
      </c>
      <c r="K22" s="106"/>
      <c r="L22" s="108">
        <v>414.42639399000001</v>
      </c>
      <c r="M22" s="107">
        <v>592.03770570000006</v>
      </c>
      <c r="N22" s="107"/>
      <c r="O22" s="108">
        <v>414.42639399000001</v>
      </c>
      <c r="P22" s="106">
        <v>2960.1885284999998</v>
      </c>
      <c r="Q22" s="106"/>
      <c r="R22" s="115">
        <v>2072.13196995</v>
      </c>
      <c r="S22" s="107">
        <v>2960.1885284999998</v>
      </c>
      <c r="T22" s="107"/>
      <c r="U22" s="108">
        <v>2072.13196995</v>
      </c>
      <c r="V22" s="106">
        <v>1738.5234215</v>
      </c>
      <c r="W22" s="109"/>
      <c r="X22" s="108"/>
      <c r="Y22" s="106"/>
      <c r="Z22" s="106"/>
      <c r="AA22" s="108"/>
      <c r="AB22" s="106"/>
      <c r="AC22" s="106"/>
      <c r="AD22" s="108"/>
      <c r="AE22" s="106">
        <v>2537.3044530000002</v>
      </c>
      <c r="AF22" s="106"/>
      <c r="AG22" s="108">
        <v>1776.1131171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759.92773520281253</v>
      </c>
      <c r="K25" s="32">
        <f t="shared" ref="K25:AQ25" si="0">AVERAGE(K3:K22)</f>
        <v>615.13220353083341</v>
      </c>
      <c r="L25" s="32">
        <f t="shared" si="0"/>
        <v>607.82992694723441</v>
      </c>
      <c r="M25" s="32">
        <f t="shared" si="0"/>
        <v>759.92773520281253</v>
      </c>
      <c r="N25" s="32">
        <f t="shared" si="0"/>
        <v>615.13220353083341</v>
      </c>
      <c r="O25" s="32">
        <f t="shared" si="0"/>
        <v>607.82992694723441</v>
      </c>
      <c r="P25" s="32">
        <f t="shared" si="0"/>
        <v>3244.5656174975002</v>
      </c>
      <c r="Q25" s="32">
        <f t="shared" si="0"/>
        <v>2586.8272332317501</v>
      </c>
      <c r="R25" s="32">
        <f t="shared" si="0"/>
        <v>2199.8446340180626</v>
      </c>
      <c r="S25" s="32">
        <f t="shared" si="0"/>
        <v>3244.5656174975002</v>
      </c>
      <c r="T25" s="32">
        <f t="shared" si="0"/>
        <v>2809.3272332317501</v>
      </c>
      <c r="U25" s="32">
        <f t="shared" si="0"/>
        <v>2865.4676639815625</v>
      </c>
      <c r="V25" s="32">
        <f t="shared" si="0"/>
        <v>1584.5233294091249</v>
      </c>
      <c r="W25" s="32">
        <f t="shared" si="0"/>
        <v>1754.475932711</v>
      </c>
      <c r="X25" s="32">
        <f t="shared" si="0"/>
        <v>1360.0048403257333</v>
      </c>
      <c r="Y25" s="32">
        <f t="shared" si="0"/>
        <v>274.3750119814286</v>
      </c>
      <c r="Z25" s="32">
        <f t="shared" si="0"/>
        <v>352.37587473833332</v>
      </c>
      <c r="AA25" s="32">
        <f t="shared" si="0"/>
        <v>201.48982949082142</v>
      </c>
      <c r="AB25" s="32">
        <f t="shared" si="0"/>
        <v>83.731046949000003</v>
      </c>
      <c r="AC25" s="32">
        <f t="shared" si="0"/>
        <v>71.171389906650006</v>
      </c>
      <c r="AD25" s="32">
        <f t="shared" si="0"/>
        <v>58.611732864300002</v>
      </c>
      <c r="AE25" s="32">
        <f t="shared" si="0"/>
        <v>4345.7681510000002</v>
      </c>
      <c r="AF25" s="32">
        <f t="shared" si="0"/>
        <v>5250</v>
      </c>
      <c r="AG25" s="32">
        <f t="shared" si="0"/>
        <v>4092.0377057000001</v>
      </c>
      <c r="AH25" s="32">
        <f t="shared" si="0"/>
        <v>1421.55702645</v>
      </c>
      <c r="AI25" s="32">
        <f t="shared" si="0"/>
        <v>813</v>
      </c>
      <c r="AJ25" s="32">
        <f t="shared" si="0"/>
        <v>806.33333333333337</v>
      </c>
      <c r="AK25" s="32">
        <f t="shared" si="0"/>
        <v>1051.2</v>
      </c>
      <c r="AL25" s="32">
        <f t="shared" si="0"/>
        <v>2047.0116327666667</v>
      </c>
      <c r="AM25" s="32">
        <f t="shared" si="0"/>
        <v>1907.459887851667</v>
      </c>
      <c r="AN25" s="32">
        <f t="shared" si="0"/>
        <v>1569.9081429366668</v>
      </c>
      <c r="AO25" s="32">
        <f t="shared" si="0"/>
        <v>4454.0232655333339</v>
      </c>
      <c r="AP25" s="32">
        <f t="shared" si="0"/>
        <v>4174.9197757033335</v>
      </c>
      <c r="AQ25" s="32">
        <f t="shared" si="0"/>
        <v>3341.4162858733339</v>
      </c>
    </row>
    <row r="26" spans="1:43" x14ac:dyDescent="0.35">
      <c r="F26" s="31" t="s">
        <v>43</v>
      </c>
      <c r="J26" s="33">
        <f>COUNT(J3:J22)</f>
        <v>8</v>
      </c>
      <c r="K26" s="33">
        <f t="shared" ref="K26:AQ26" si="1">COUNT(K3:K22)</f>
        <v>3</v>
      </c>
      <c r="L26" s="33">
        <f t="shared" si="1"/>
        <v>8</v>
      </c>
      <c r="M26" s="33">
        <f t="shared" si="1"/>
        <v>8</v>
      </c>
      <c r="N26" s="33">
        <f t="shared" si="1"/>
        <v>3</v>
      </c>
      <c r="O26" s="33">
        <f t="shared" si="1"/>
        <v>8</v>
      </c>
      <c r="P26" s="33">
        <f t="shared" si="1"/>
        <v>8</v>
      </c>
      <c r="Q26" s="33">
        <f t="shared" si="1"/>
        <v>4</v>
      </c>
      <c r="R26" s="33">
        <f t="shared" si="1"/>
        <v>8</v>
      </c>
      <c r="S26" s="33">
        <f t="shared" si="1"/>
        <v>8</v>
      </c>
      <c r="T26" s="33">
        <f t="shared" si="1"/>
        <v>4</v>
      </c>
      <c r="U26" s="33">
        <f t="shared" si="1"/>
        <v>8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2</v>
      </c>
      <c r="AI26" s="33">
        <f t="shared" si="1"/>
        <v>3</v>
      </c>
      <c r="AJ26" s="33">
        <f t="shared" si="1"/>
        <v>3</v>
      </c>
      <c r="AK26" s="33">
        <f t="shared" si="1"/>
        <v>2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6154.3729121100005</v>
      </c>
      <c r="Q27" s="32">
        <f t="shared" si="2"/>
        <v>3500</v>
      </c>
      <c r="R27" s="32">
        <f t="shared" si="2"/>
        <v>4923.498329688</v>
      </c>
      <c r="S27" s="32">
        <f t="shared" si="2"/>
        <v>6154.3729121100005</v>
      </c>
      <c r="T27" s="32">
        <f t="shared" si="2"/>
        <v>3500</v>
      </c>
      <c r="U27" s="32">
        <f t="shared" si="2"/>
        <v>6154.3729121100005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837.31046949000006</v>
      </c>
      <c r="Z27" s="32">
        <f t="shared" si="2"/>
        <v>837.31046949000006</v>
      </c>
      <c r="AA27" s="32">
        <f t="shared" si="2"/>
        <v>586.11732864299995</v>
      </c>
      <c r="AB27" s="32">
        <f t="shared" si="2"/>
        <v>83.731046949000003</v>
      </c>
      <c r="AC27" s="32">
        <f t="shared" si="2"/>
        <v>71.171389906650006</v>
      </c>
      <c r="AD27" s="32">
        <f t="shared" si="2"/>
        <v>58.611732864300002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2791.0348982999999</v>
      </c>
      <c r="AM27" s="32">
        <f t="shared" si="2"/>
        <v>2372.3796635550002</v>
      </c>
      <c r="AN27" s="32">
        <f t="shared" si="2"/>
        <v>2000</v>
      </c>
      <c r="AO27" s="32">
        <f t="shared" si="2"/>
        <v>5582.0697965999998</v>
      </c>
      <c r="AP27" s="32">
        <f t="shared" si="2"/>
        <v>4744.7593271100004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539.17719626250005</v>
      </c>
      <c r="K28" s="32">
        <f t="shared" ref="K28:AQ28" si="3">MIN(K3:K22)</f>
        <v>395.3966105925</v>
      </c>
      <c r="L28" s="32">
        <f t="shared" si="3"/>
        <v>217.46813582587504</v>
      </c>
      <c r="M28" s="32">
        <f t="shared" si="3"/>
        <v>539.17719626250005</v>
      </c>
      <c r="N28" s="32">
        <f t="shared" si="3"/>
        <v>395.3966105925</v>
      </c>
      <c r="O28" s="32">
        <f t="shared" si="3"/>
        <v>217.46813582587504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923.1559368165</v>
      </c>
      <c r="W28" s="32">
        <f t="shared" si="3"/>
        <v>948.95186542199997</v>
      </c>
      <c r="X28" s="32">
        <f t="shared" si="3"/>
        <v>738.5247494532</v>
      </c>
      <c r="Y28" s="32">
        <f t="shared" si="3"/>
        <v>100</v>
      </c>
      <c r="Z28" s="32">
        <f t="shared" si="3"/>
        <v>100</v>
      </c>
      <c r="AA28" s="32">
        <f t="shared" si="3"/>
        <v>65.899435098750004</v>
      </c>
      <c r="AB28" s="32">
        <f t="shared" si="3"/>
        <v>83.731046949000003</v>
      </c>
      <c r="AC28" s="32">
        <f t="shared" si="3"/>
        <v>71.171389906650006</v>
      </c>
      <c r="AD28" s="32">
        <f t="shared" si="3"/>
        <v>58.611732864300002</v>
      </c>
      <c r="AE28" s="32">
        <f t="shared" si="3"/>
        <v>2000</v>
      </c>
      <c r="AF28" s="32">
        <f t="shared" si="3"/>
        <v>2000</v>
      </c>
      <c r="AG28" s="32">
        <f t="shared" si="3"/>
        <v>1776.1131171</v>
      </c>
      <c r="AH28" s="32">
        <f t="shared" si="3"/>
        <v>1043.1140528999999</v>
      </c>
      <c r="AI28" s="32">
        <f t="shared" si="3"/>
        <v>99</v>
      </c>
      <c r="AJ28" s="32">
        <f t="shared" si="3"/>
        <v>79</v>
      </c>
      <c r="AK28" s="32">
        <f t="shared" si="3"/>
        <v>302.40000000000003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108.07037485000001</v>
      </c>
      <c r="Z31" s="36"/>
      <c r="AA31" s="36">
        <f t="shared" si="4"/>
        <v>108.07037485000001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709.72573208749998</v>
      </c>
      <c r="K33" s="36">
        <f t="shared" ref="K33:AQ33" si="6">AVERAGEIF($I$3:$I$22,"m",K$3:K$22)</f>
        <v>615.13220353083341</v>
      </c>
      <c r="L33" s="36">
        <f t="shared" si="6"/>
        <v>602.48937860862497</v>
      </c>
      <c r="M33" s="36">
        <f t="shared" si="6"/>
        <v>709.72573208749998</v>
      </c>
      <c r="N33" s="36">
        <f t="shared" si="6"/>
        <v>615.13220353083341</v>
      </c>
      <c r="O33" s="36">
        <f t="shared" si="6"/>
        <v>602.48937860862497</v>
      </c>
      <c r="P33" s="36">
        <f t="shared" si="6"/>
        <v>2834.7218884650001</v>
      </c>
      <c r="Q33" s="36">
        <f t="shared" si="6"/>
        <v>1762.9887019749999</v>
      </c>
      <c r="R33" s="36">
        <f t="shared" si="6"/>
        <v>1990.8214754651249</v>
      </c>
      <c r="S33" s="36">
        <f t="shared" si="6"/>
        <v>2834.7218884650001</v>
      </c>
      <c r="T33" s="36">
        <f t="shared" si="6"/>
        <v>2207.9887019749999</v>
      </c>
      <c r="U33" s="36">
        <f t="shared" si="6"/>
        <v>2298.540121070625</v>
      </c>
      <c r="V33" s="36">
        <f t="shared" si="6"/>
        <v>1741.5779684082499</v>
      </c>
      <c r="W33" s="36">
        <f t="shared" si="6"/>
        <v>2560</v>
      </c>
      <c r="X33" s="36">
        <f t="shared" si="6"/>
        <v>1649.2623747266</v>
      </c>
      <c r="Y33" s="36">
        <f t="shared" si="6"/>
        <v>198.41474650999999</v>
      </c>
      <c r="Z33" s="36">
        <f t="shared" si="6"/>
        <v>109.9085773625</v>
      </c>
      <c r="AA33" s="36">
        <f t="shared" si="6"/>
        <v>155.41370098091667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1421.55702645</v>
      </c>
      <c r="AI33" s="36">
        <f t="shared" si="6"/>
        <v>319.5</v>
      </c>
      <c r="AJ33" s="36">
        <f t="shared" si="6"/>
        <v>309.5</v>
      </c>
      <c r="AK33" s="36">
        <f t="shared" si="6"/>
        <v>302.40000000000003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3</v>
      </c>
      <c r="K34" s="37">
        <f t="shared" ref="K34:AQ34" si="7">COUNTIFS($I$3:$I$22,"m",K$3:K$22,"&gt;1")</f>
        <v>3</v>
      </c>
      <c r="L34" s="37">
        <f t="shared" si="7"/>
        <v>3</v>
      </c>
      <c r="M34" s="37">
        <f t="shared" si="7"/>
        <v>3</v>
      </c>
      <c r="N34" s="37">
        <f t="shared" si="7"/>
        <v>3</v>
      </c>
      <c r="O34" s="37">
        <f t="shared" si="7"/>
        <v>3</v>
      </c>
      <c r="P34" s="37">
        <f t="shared" si="7"/>
        <v>4</v>
      </c>
      <c r="Q34" s="37">
        <f t="shared" si="7"/>
        <v>2</v>
      </c>
      <c r="R34" s="37">
        <f t="shared" si="7"/>
        <v>4</v>
      </c>
      <c r="S34" s="37">
        <f t="shared" si="7"/>
        <v>4</v>
      </c>
      <c r="T34" s="37">
        <f t="shared" si="7"/>
        <v>2</v>
      </c>
      <c r="U34" s="37">
        <f t="shared" si="7"/>
        <v>4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2</v>
      </c>
      <c r="AI34" s="37">
        <f t="shared" si="7"/>
        <v>2</v>
      </c>
      <c r="AJ34" s="37">
        <f t="shared" si="7"/>
        <v>2</v>
      </c>
      <c r="AK34" s="37">
        <f t="shared" si="7"/>
        <v>1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650.08156178666661</v>
      </c>
      <c r="K35" s="36" t="e">
        <f t="shared" ref="K35:AQ35" si="8">AVERAGEIF($I$3:$I$22,"l",K$3:K$22)</f>
        <v>#DIV/0!</v>
      </c>
      <c r="L35" s="36">
        <f t="shared" si="8"/>
        <v>351.72375991733333</v>
      </c>
      <c r="M35" s="36">
        <f t="shared" si="8"/>
        <v>650.08156178666661</v>
      </c>
      <c r="N35" s="36"/>
      <c r="O35" s="36">
        <f t="shared" si="8"/>
        <v>351.72375991733333</v>
      </c>
      <c r="P35" s="36">
        <f t="shared" si="8"/>
        <v>3705.879128706667</v>
      </c>
      <c r="Q35" s="36">
        <f t="shared" si="8"/>
        <v>3321.3315289769998</v>
      </c>
      <c r="R35" s="36">
        <f t="shared" si="8"/>
        <v>2045.1570567613333</v>
      </c>
      <c r="S35" s="36">
        <f t="shared" si="8"/>
        <v>3705.879128706667</v>
      </c>
      <c r="T35" s="36">
        <f t="shared" si="8"/>
        <v>3321.3315289769998</v>
      </c>
      <c r="U35" s="36">
        <f t="shared" si="8"/>
        <v>3409.8602758566667</v>
      </c>
      <c r="V35" s="36">
        <f t="shared" si="8"/>
        <v>1427.4686904099999</v>
      </c>
      <c r="W35" s="36">
        <f t="shared" si="8"/>
        <v>948.95186542199997</v>
      </c>
      <c r="X35" s="36">
        <f t="shared" si="8"/>
        <v>781.48977152400005</v>
      </c>
      <c r="Y35" s="36">
        <f t="shared" si="8"/>
        <v>405.77015649666669</v>
      </c>
      <c r="Z35" s="36">
        <f t="shared" si="8"/>
        <v>837.31046949000006</v>
      </c>
      <c r="AA35" s="36">
        <f t="shared" si="8"/>
        <v>278.7057762143333</v>
      </c>
      <c r="AB35" s="36">
        <f t="shared" si="8"/>
        <v>83.731046949000003</v>
      </c>
      <c r="AC35" s="36">
        <f t="shared" si="8"/>
        <v>71.171389906650006</v>
      </c>
      <c r="AD35" s="36">
        <f t="shared" si="8"/>
        <v>58.611732864300002</v>
      </c>
      <c r="AE35" s="36">
        <f t="shared" si="8"/>
        <v>2537.3044530000002</v>
      </c>
      <c r="AF35" s="36"/>
      <c r="AG35" s="36">
        <f t="shared" si="8"/>
        <v>1776.1131171</v>
      </c>
      <c r="AH35" s="36"/>
      <c r="AI35" s="36"/>
      <c r="AJ35" s="36"/>
      <c r="AK35" s="36"/>
      <c r="AL35" s="36">
        <f t="shared" si="8"/>
        <v>2791.0348982999999</v>
      </c>
      <c r="AM35" s="36">
        <f t="shared" si="8"/>
        <v>2372.3796635550002</v>
      </c>
      <c r="AN35" s="36">
        <f t="shared" si="8"/>
        <v>1953.7244288100001</v>
      </c>
      <c r="AO35" s="36">
        <f t="shared" si="8"/>
        <v>5582.0697965999998</v>
      </c>
      <c r="AP35" s="36">
        <f t="shared" si="8"/>
        <v>4744.7593271100004</v>
      </c>
      <c r="AQ35" s="36">
        <f t="shared" si="8"/>
        <v>3907.4488576200001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0</v>
      </c>
      <c r="L36" s="37">
        <f t="shared" si="9"/>
        <v>3</v>
      </c>
      <c r="M36" s="37">
        <f t="shared" si="9"/>
        <v>3</v>
      </c>
      <c r="N36" s="37">
        <f t="shared" si="9"/>
        <v>0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919.4023265533333</v>
      </c>
      <c r="K38" s="36"/>
      <c r="L38" s="36">
        <f t="shared" ref="L38:AQ38" si="10">AVERAGEIF($H$3:$H$22,"PL",L$3:L$22)</f>
        <v>680.24829525400003</v>
      </c>
      <c r="M38" s="36">
        <f t="shared" si="10"/>
        <v>919.4023265533333</v>
      </c>
      <c r="N38" s="36"/>
      <c r="O38" s="36">
        <f t="shared" si="10"/>
        <v>680.24829525400003</v>
      </c>
      <c r="P38" s="36">
        <f t="shared" si="10"/>
        <v>3885.8162858733335</v>
      </c>
      <c r="Q38" s="36">
        <f t="shared" si="10"/>
        <v>3410.6657644884999</v>
      </c>
      <c r="R38" s="36">
        <f t="shared" si="10"/>
        <v>2521.1130667779998</v>
      </c>
      <c r="S38" s="36">
        <f t="shared" si="10"/>
        <v>3885.8162858733335</v>
      </c>
      <c r="T38" s="36">
        <f t="shared" si="10"/>
        <v>3410.6657644884999</v>
      </c>
      <c r="U38" s="36">
        <f t="shared" si="10"/>
        <v>3885.8162858733335</v>
      </c>
      <c r="V38" s="36">
        <f t="shared" si="10"/>
        <v>1116.41395932</v>
      </c>
      <c r="W38" s="36">
        <f t="shared" si="10"/>
        <v>948.95186542199997</v>
      </c>
      <c r="X38" s="36">
        <f t="shared" si="10"/>
        <v>781.48977152400005</v>
      </c>
      <c r="Y38" s="36">
        <f t="shared" si="10"/>
        <v>543.65523474500003</v>
      </c>
      <c r="Z38" s="36">
        <f t="shared" si="10"/>
        <v>837.31046949000006</v>
      </c>
      <c r="AA38" s="36">
        <f t="shared" si="10"/>
        <v>353.05866432149998</v>
      </c>
      <c r="AB38" s="36">
        <f t="shared" si="10"/>
        <v>83.731046949000003</v>
      </c>
      <c r="AC38" s="36">
        <f t="shared" si="10"/>
        <v>71.171389906650006</v>
      </c>
      <c r="AD38" s="36">
        <f t="shared" si="10"/>
        <v>58.611732864300002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/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2047.0116327666667</v>
      </c>
      <c r="AM38" s="36">
        <f t="shared" si="10"/>
        <v>1907.459887851667</v>
      </c>
      <c r="AN38" s="36">
        <f t="shared" si="10"/>
        <v>1569.9081429366668</v>
      </c>
      <c r="AO38" s="36">
        <f t="shared" si="10"/>
        <v>4454.0232655333339</v>
      </c>
      <c r="AP38" s="36">
        <f t="shared" si="10"/>
        <v>4174.9197757033335</v>
      </c>
      <c r="AQ38" s="36">
        <f t="shared" si="10"/>
        <v>3341.4162858733339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0</v>
      </c>
      <c r="L39" s="37">
        <f t="shared" si="11"/>
        <v>3</v>
      </c>
      <c r="M39" s="37">
        <f t="shared" si="11"/>
        <v>3</v>
      </c>
      <c r="N39" s="37">
        <f t="shared" si="11"/>
        <v>0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0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646.01885285000003</v>
      </c>
      <c r="K40" s="36">
        <f t="shared" ref="K40:AJ40" si="12">AVERAGEIF($H$3:$H$22,"CC",K$3:K$22)</f>
        <v>560</v>
      </c>
      <c r="L40" s="36">
        <f t="shared" si="12"/>
        <v>557.21319699499998</v>
      </c>
      <c r="M40" s="36">
        <f t="shared" si="12"/>
        <v>646.01885285000003</v>
      </c>
      <c r="N40" s="36">
        <f t="shared" si="12"/>
        <v>560</v>
      </c>
      <c r="O40" s="36">
        <f t="shared" si="12"/>
        <v>557.21319699499998</v>
      </c>
      <c r="P40" s="36">
        <f t="shared" si="12"/>
        <v>3271.5204802033331</v>
      </c>
      <c r="Q40" s="36" t="e">
        <f t="shared" si="12"/>
        <v>#DIV/0!</v>
      </c>
      <c r="R40" s="36">
        <f t="shared" si="12"/>
        <v>2565.2100998793335</v>
      </c>
      <c r="S40" s="36">
        <f t="shared" si="12"/>
        <v>3271.5204802033331</v>
      </c>
      <c r="T40" s="36"/>
      <c r="U40" s="36">
        <f t="shared" si="12"/>
        <v>2975.5016273533333</v>
      </c>
      <c r="V40" s="36">
        <f t="shared" si="12"/>
        <v>1330.83967915825</v>
      </c>
      <c r="W40" s="36"/>
      <c r="X40" s="36">
        <f t="shared" si="12"/>
        <v>738.5247494532</v>
      </c>
      <c r="Y40" s="36">
        <f t="shared" si="12"/>
        <v>375.42708480499999</v>
      </c>
      <c r="Z40" s="36"/>
      <c r="AA40" s="36">
        <f t="shared" si="12"/>
        <v>300.34166784400003</v>
      </c>
      <c r="AB40" s="36"/>
      <c r="AC40" s="36"/>
      <c r="AD40" s="36"/>
      <c r="AE40" s="36">
        <f t="shared" si="12"/>
        <v>2537.3044530000002</v>
      </c>
      <c r="AF40" s="36"/>
      <c r="AG40" s="36">
        <f t="shared" si="12"/>
        <v>1776.1131171</v>
      </c>
      <c r="AH40" s="36">
        <f t="shared" si="12"/>
        <v>1421.55702645</v>
      </c>
      <c r="AI40" s="36">
        <f t="shared" si="12"/>
        <v>99</v>
      </c>
      <c r="AJ40" s="36">
        <f t="shared" si="12"/>
        <v>79</v>
      </c>
      <c r="AK40" s="36"/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3">COUNTIFS($H$3:$H$22,"CC",K$3:K$22,"&gt;1")</f>
        <v>1</v>
      </c>
      <c r="L41" s="37">
        <f t="shared" si="13"/>
        <v>2</v>
      </c>
      <c r="M41" s="37">
        <f t="shared" si="13"/>
        <v>2</v>
      </c>
      <c r="N41" s="37">
        <f t="shared" si="13"/>
        <v>1</v>
      </c>
      <c r="O41" s="37">
        <f t="shared" si="13"/>
        <v>2</v>
      </c>
      <c r="P41" s="37">
        <f t="shared" si="13"/>
        <v>3</v>
      </c>
      <c r="Q41" s="37">
        <f t="shared" si="13"/>
        <v>0</v>
      </c>
      <c r="R41" s="37">
        <f t="shared" si="13"/>
        <v>3</v>
      </c>
      <c r="S41" s="37">
        <f t="shared" si="13"/>
        <v>3</v>
      </c>
      <c r="T41" s="37">
        <f t="shared" si="13"/>
        <v>0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1</v>
      </c>
      <c r="AK41" s="37">
        <f t="shared" si="13"/>
        <v>0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>
        <f t="shared" ref="AA42" si="14">AVERAGEIF($H$3:$H$22,"CR",AA$3:AA$22)</f>
        <v>119.035187425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714.58859813125002</v>
      </c>
      <c r="K44" s="36">
        <f t="shared" ref="K44:AG44" si="16">AVERAGEIF($H$3:$H$22,"HY",K$3:K$22)</f>
        <v>642.69830529625006</v>
      </c>
      <c r="L44" s="36">
        <f t="shared" si="16"/>
        <v>553.73406791293746</v>
      </c>
      <c r="M44" s="36">
        <f t="shared" si="16"/>
        <v>714.58859813125002</v>
      </c>
      <c r="N44" s="36">
        <f t="shared" si="16"/>
        <v>642.69830529625006</v>
      </c>
      <c r="O44" s="36">
        <f t="shared" si="16"/>
        <v>553.73406791293746</v>
      </c>
      <c r="P44" s="36">
        <f t="shared" si="16"/>
        <v>2242.257320875</v>
      </c>
      <c r="Q44" s="36">
        <f t="shared" si="16"/>
        <v>1762.9887019749999</v>
      </c>
      <c r="R44" s="36">
        <f t="shared" si="16"/>
        <v>1169.89378608625</v>
      </c>
      <c r="S44" s="36">
        <f t="shared" si="16"/>
        <v>2242.257320875</v>
      </c>
      <c r="T44" s="36">
        <f t="shared" si="16"/>
        <v>2207.9887019749999</v>
      </c>
      <c r="U44" s="36">
        <f t="shared" si="16"/>
        <v>1169.89378608625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109.9085773625</v>
      </c>
      <c r="Z44" s="36">
        <f t="shared" si="16"/>
        <v>109.9085773625</v>
      </c>
      <c r="AA44" s="36">
        <f t="shared" si="16"/>
        <v>82.949717549375009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Q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764.90364693708341</v>
      </c>
      <c r="K47" s="36">
        <f t="shared" ref="K47:AQ47" si="18">AVERAGEIF($F$3:$F$22,"SW",K$3:K$22)</f>
        <v>477.69830529625</v>
      </c>
      <c r="L47" s="36">
        <f t="shared" si="18"/>
        <v>562.10656926297918</v>
      </c>
      <c r="M47" s="36">
        <f t="shared" si="18"/>
        <v>764.90364693708341</v>
      </c>
      <c r="N47" s="36">
        <f t="shared" si="18"/>
        <v>477.69830529625</v>
      </c>
      <c r="O47" s="36">
        <f t="shared" si="18"/>
        <v>562.10656926297918</v>
      </c>
      <c r="P47" s="36">
        <f t="shared" si="18"/>
        <v>3082.4304055740004</v>
      </c>
      <c r="Q47" s="36">
        <f t="shared" si="18"/>
        <v>2978.6544664634998</v>
      </c>
      <c r="R47" s="36">
        <f t="shared" si="18"/>
        <v>1657.0517484912998</v>
      </c>
      <c r="S47" s="36">
        <f t="shared" si="18"/>
        <v>3082.4304055740004</v>
      </c>
      <c r="T47" s="36">
        <f t="shared" si="18"/>
        <v>2978.6544664634998</v>
      </c>
      <c r="U47" s="36">
        <f t="shared" si="18"/>
        <v>2475.8736799485</v>
      </c>
      <c r="V47" s="36">
        <f t="shared" si="18"/>
        <v>1427.4686904099999</v>
      </c>
      <c r="W47" s="36">
        <f t="shared" si="18"/>
        <v>948.95186542199997</v>
      </c>
      <c r="X47" s="36">
        <f t="shared" si="18"/>
        <v>781.48977152400005</v>
      </c>
      <c r="Y47" s="36">
        <f t="shared" si="18"/>
        <v>289.039599813</v>
      </c>
      <c r="Z47" s="36">
        <f t="shared" si="18"/>
        <v>478.56381210750004</v>
      </c>
      <c r="AA47" s="36">
        <f t="shared" si="18"/>
        <v>202.01742771835001</v>
      </c>
      <c r="AB47" s="36">
        <f t="shared" si="18"/>
        <v>83.731046949000003</v>
      </c>
      <c r="AC47" s="36">
        <f t="shared" si="18"/>
        <v>71.171389906650006</v>
      </c>
      <c r="AD47" s="36">
        <f t="shared" si="18"/>
        <v>58.611732864300002</v>
      </c>
      <c r="AE47" s="36">
        <f t="shared" si="18"/>
        <v>2537.3044530000002</v>
      </c>
      <c r="AF47" s="36"/>
      <c r="AG47" s="36">
        <f t="shared" si="18"/>
        <v>1776.1131171</v>
      </c>
      <c r="AH47" s="36">
        <f t="shared" si="18"/>
        <v>1800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2070.5174491500002</v>
      </c>
      <c r="AM47" s="36">
        <f t="shared" si="18"/>
        <v>1861.1898317775001</v>
      </c>
      <c r="AN47" s="36">
        <f t="shared" si="18"/>
        <v>1354.862214405</v>
      </c>
      <c r="AO47" s="36">
        <f t="shared" si="18"/>
        <v>4681.0348983000003</v>
      </c>
      <c r="AP47" s="36">
        <f t="shared" si="18"/>
        <v>4262.3796635550007</v>
      </c>
      <c r="AQ47" s="36">
        <f t="shared" si="18"/>
        <v>3012.1244288100002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19">COUNTIFS($F$3:$F$22,"SW",K$3:K$22,"&gt;1")</f>
        <v>2</v>
      </c>
      <c r="L48" s="37">
        <f t="shared" si="19"/>
        <v>6</v>
      </c>
      <c r="M48" s="37">
        <f t="shared" si="19"/>
        <v>6</v>
      </c>
      <c r="N48" s="37">
        <f t="shared" si="19"/>
        <v>2</v>
      </c>
      <c r="O48" s="37">
        <f t="shared" si="19"/>
        <v>6</v>
      </c>
      <c r="P48" s="37">
        <f t="shared" si="19"/>
        <v>5</v>
      </c>
      <c r="Q48" s="37">
        <f t="shared" si="19"/>
        <v>2</v>
      </c>
      <c r="R48" s="37">
        <f t="shared" si="19"/>
        <v>5</v>
      </c>
      <c r="S48" s="37">
        <f t="shared" si="19"/>
        <v>5</v>
      </c>
      <c r="T48" s="37">
        <f t="shared" si="19"/>
        <v>2</v>
      </c>
      <c r="U48" s="37">
        <f t="shared" si="19"/>
        <v>5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1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679.90364693708329</v>
      </c>
      <c r="K49" s="36">
        <f t="shared" ref="K49:AQ49" si="20">AVERAGEIF($G$3:$G$22,"SaaS",K$3:K$22)</f>
        <v>615.13220353083341</v>
      </c>
      <c r="L49" s="36">
        <f t="shared" si="20"/>
        <v>477.10656926297924</v>
      </c>
      <c r="M49" s="36">
        <f t="shared" si="20"/>
        <v>679.90364693708329</v>
      </c>
      <c r="N49" s="36">
        <f t="shared" si="20"/>
        <v>615.13220353083341</v>
      </c>
      <c r="O49" s="36">
        <f t="shared" si="20"/>
        <v>477.10656926297924</v>
      </c>
      <c r="P49" s="36">
        <f t="shared" si="20"/>
        <v>3244.5656174975002</v>
      </c>
      <c r="Q49" s="36">
        <f t="shared" si="20"/>
        <v>2586.8272332317501</v>
      </c>
      <c r="R49" s="36">
        <f t="shared" si="20"/>
        <v>2199.8446340180626</v>
      </c>
      <c r="S49" s="36">
        <f t="shared" si="20"/>
        <v>3244.5656174975002</v>
      </c>
      <c r="T49" s="36">
        <f t="shared" si="20"/>
        <v>2809.3272332317501</v>
      </c>
      <c r="U49" s="36">
        <f t="shared" si="20"/>
        <v>2865.4676639815625</v>
      </c>
      <c r="V49" s="36">
        <f t="shared" si="20"/>
        <v>1584.5233294091249</v>
      </c>
      <c r="W49" s="36">
        <f t="shared" si="20"/>
        <v>1754.475932711</v>
      </c>
      <c r="X49" s="36">
        <f t="shared" si="20"/>
        <v>1360.0048403257333</v>
      </c>
      <c r="Y49" s="36">
        <f t="shared" si="20"/>
        <v>298.43751397833336</v>
      </c>
      <c r="Z49" s="36">
        <f t="shared" si="20"/>
        <v>352.37587473833332</v>
      </c>
      <c r="AA49" s="36">
        <f t="shared" si="20"/>
        <v>213.40480107262499</v>
      </c>
      <c r="AB49" s="36">
        <f t="shared" si="20"/>
        <v>83.731046949000003</v>
      </c>
      <c r="AC49" s="36">
        <f t="shared" si="20"/>
        <v>71.171389906650006</v>
      </c>
      <c r="AD49" s="36">
        <f t="shared" si="20"/>
        <v>58.611732864300002</v>
      </c>
      <c r="AE49" s="36">
        <f t="shared" si="20"/>
        <v>4345.7681510000002</v>
      </c>
      <c r="AF49" s="36">
        <f t="shared" si="20"/>
        <v>5250</v>
      </c>
      <c r="AG49" s="36">
        <f t="shared" si="20"/>
        <v>4092.0377057000001</v>
      </c>
      <c r="AH49" s="36">
        <f t="shared" si="20"/>
        <v>1421.55702645</v>
      </c>
      <c r="AI49" s="36">
        <f t="shared" si="20"/>
        <v>813</v>
      </c>
      <c r="AJ49" s="36">
        <f t="shared" si="20"/>
        <v>806.33333333333337</v>
      </c>
      <c r="AK49" s="36">
        <f t="shared" si="20"/>
        <v>1051.2</v>
      </c>
      <c r="AL49" s="36">
        <f t="shared" si="20"/>
        <v>2047.0116327666667</v>
      </c>
      <c r="AM49" s="36">
        <f t="shared" si="20"/>
        <v>1907.459887851667</v>
      </c>
      <c r="AN49" s="36">
        <f t="shared" si="20"/>
        <v>1569.9081429366668</v>
      </c>
      <c r="AO49" s="36">
        <f t="shared" si="20"/>
        <v>4454.0232655333339</v>
      </c>
      <c r="AP49" s="36">
        <f t="shared" si="20"/>
        <v>4174.9197757033335</v>
      </c>
      <c r="AQ49" s="36">
        <f t="shared" si="20"/>
        <v>3341.4162858733339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6</v>
      </c>
      <c r="K50" s="37">
        <f t="shared" ref="K50:AQ50" si="21">COUNTIFS($G$3:$G$22,"SaaS",K$3:K$22,"&gt;1")</f>
        <v>3</v>
      </c>
      <c r="L50" s="37">
        <f t="shared" si="21"/>
        <v>6</v>
      </c>
      <c r="M50" s="37">
        <f t="shared" si="21"/>
        <v>6</v>
      </c>
      <c r="N50" s="37">
        <f t="shared" si="21"/>
        <v>3</v>
      </c>
      <c r="O50" s="37">
        <f t="shared" si="21"/>
        <v>6</v>
      </c>
      <c r="P50" s="37">
        <f t="shared" si="21"/>
        <v>8</v>
      </c>
      <c r="Q50" s="37">
        <f t="shared" si="21"/>
        <v>4</v>
      </c>
      <c r="R50" s="37">
        <f t="shared" si="21"/>
        <v>8</v>
      </c>
      <c r="S50" s="37">
        <f t="shared" si="21"/>
        <v>8</v>
      </c>
      <c r="T50" s="37">
        <f t="shared" si="21"/>
        <v>4</v>
      </c>
      <c r="U50" s="37">
        <f t="shared" si="21"/>
        <v>8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2</v>
      </c>
      <c r="AI50" s="37">
        <f t="shared" si="21"/>
        <v>3</v>
      </c>
      <c r="AJ50" s="37">
        <f t="shared" si="21"/>
        <v>3</v>
      </c>
      <c r="AK50" s="37">
        <f t="shared" si="21"/>
        <v>2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947.5</v>
      </c>
      <c r="K54" s="36">
        <f t="shared" ref="K54:AQ54" si="23">AVERAGEIF($D$3:$D$22,"S",K$3:K$22)</f>
        <v>725</v>
      </c>
      <c r="L54" s="36">
        <f t="shared" si="23"/>
        <v>810</v>
      </c>
      <c r="M54" s="36">
        <f t="shared" si="23"/>
        <v>947.5</v>
      </c>
      <c r="N54" s="36">
        <f t="shared" si="23"/>
        <v>725</v>
      </c>
      <c r="O54" s="36">
        <f t="shared" si="23"/>
        <v>810</v>
      </c>
      <c r="P54" s="36">
        <f t="shared" si="23"/>
        <v>3098.874582422</v>
      </c>
      <c r="Q54" s="36">
        <f t="shared" si="23"/>
        <v>2195</v>
      </c>
      <c r="R54" s="36">
        <f t="shared" si="23"/>
        <v>2268.3246659376</v>
      </c>
      <c r="S54" s="36">
        <f t="shared" si="23"/>
        <v>3098.874582422</v>
      </c>
      <c r="T54" s="36">
        <f t="shared" si="23"/>
        <v>2640</v>
      </c>
      <c r="U54" s="36">
        <f t="shared" si="23"/>
        <v>3098.874582422</v>
      </c>
      <c r="V54" s="36">
        <f t="shared" si="23"/>
        <v>1741.5779684082499</v>
      </c>
      <c r="W54" s="36">
        <f t="shared" si="23"/>
        <v>2560</v>
      </c>
      <c r="X54" s="36">
        <f t="shared" si="23"/>
        <v>1649.2623747266</v>
      </c>
      <c r="Y54" s="36">
        <f t="shared" si="23"/>
        <v>241.80902826833335</v>
      </c>
      <c r="Z54" s="36">
        <f t="shared" si="23"/>
        <v>100</v>
      </c>
      <c r="AA54" s="36">
        <f t="shared" si="23"/>
        <v>173.44722261466669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1421.55702645</v>
      </c>
      <c r="AI54" s="36">
        <f t="shared" si="23"/>
        <v>949.5</v>
      </c>
      <c r="AJ54" s="36">
        <f t="shared" si="23"/>
        <v>939.5</v>
      </c>
      <c r="AK54" s="36">
        <f t="shared" si="23"/>
        <v>1800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4</v>
      </c>
      <c r="K55" s="37">
        <f t="shared" ref="K55:AQ55" si="24">COUNTIFS($D$3:$D$22,"S",K$3:K$22,"&gt;1")</f>
        <v>2</v>
      </c>
      <c r="L55" s="37">
        <f t="shared" si="24"/>
        <v>4</v>
      </c>
      <c r="M55" s="37">
        <f t="shared" si="24"/>
        <v>4</v>
      </c>
      <c r="N55" s="37">
        <f t="shared" si="24"/>
        <v>2</v>
      </c>
      <c r="O55" s="37">
        <f t="shared" si="24"/>
        <v>4</v>
      </c>
      <c r="P55" s="37">
        <f t="shared" si="24"/>
        <v>5</v>
      </c>
      <c r="Q55" s="37">
        <f t="shared" si="24"/>
        <v>2</v>
      </c>
      <c r="R55" s="37">
        <f t="shared" si="24"/>
        <v>5</v>
      </c>
      <c r="S55" s="37">
        <f t="shared" si="24"/>
        <v>5</v>
      </c>
      <c r="T55" s="37">
        <f t="shared" si="24"/>
        <v>2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2</v>
      </c>
      <c r="AI55" s="37">
        <f t="shared" si="24"/>
        <v>2</v>
      </c>
      <c r="AJ55" s="37">
        <f t="shared" si="24"/>
        <v>2</v>
      </c>
      <c r="AK55" s="37">
        <f t="shared" si="24"/>
        <v>1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565.60745098125005</v>
      </c>
      <c r="K56" s="36">
        <f t="shared" ref="K56:AQ56" si="25">AVERAGEIF($D$3:$D$22,"m",K$3:K$22)</f>
        <v>395.3966105925</v>
      </c>
      <c r="L56" s="36">
        <f t="shared" si="25"/>
        <v>315.94726490793755</v>
      </c>
      <c r="M56" s="36">
        <f t="shared" si="25"/>
        <v>565.60745098125005</v>
      </c>
      <c r="N56" s="36">
        <f t="shared" si="25"/>
        <v>395.3966105925</v>
      </c>
      <c r="O56" s="36">
        <f t="shared" si="25"/>
        <v>315.94726490793755</v>
      </c>
      <c r="P56" s="36">
        <f t="shared" si="25"/>
        <v>3277.3515851249999</v>
      </c>
      <c r="Q56" s="36">
        <f t="shared" si="25"/>
        <v>2635.9774039499998</v>
      </c>
      <c r="R56" s="36">
        <f t="shared" si="25"/>
        <v>1760.95977106125</v>
      </c>
      <c r="S56" s="36">
        <f t="shared" si="25"/>
        <v>3277.3515851249999</v>
      </c>
      <c r="T56" s="36">
        <f t="shared" si="25"/>
        <v>2635.9774039499998</v>
      </c>
      <c r="U56" s="36">
        <f t="shared" si="25"/>
        <v>1760.95977106125</v>
      </c>
      <c r="V56" s="36">
        <f t="shared" si="25"/>
        <v>1738.5234215</v>
      </c>
      <c r="W56" s="36"/>
      <c r="X56" s="36"/>
      <c r="Y56" s="36">
        <f t="shared" si="25"/>
        <v>113.9437647875</v>
      </c>
      <c r="Z56" s="36">
        <f t="shared" si="25"/>
        <v>119.81715472499999</v>
      </c>
      <c r="AA56" s="36">
        <f t="shared" si="25"/>
        <v>86.984904974375013</v>
      </c>
      <c r="AB56" s="36"/>
      <c r="AC56" s="36"/>
      <c r="AD56" s="36"/>
      <c r="AE56" s="36">
        <f t="shared" si="25"/>
        <v>2537.3044530000002</v>
      </c>
      <c r="AF56" s="36"/>
      <c r="AG56" s="36">
        <f t="shared" si="25"/>
        <v>1776.1131171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558.20697966</v>
      </c>
      <c r="K58" s="36"/>
      <c r="L58" s="36">
        <f t="shared" ref="L58:AQ58" si="27">AVERAGEIF($D$3:$D$22,"l",L$3:L$22)</f>
        <v>390.74488576200002</v>
      </c>
      <c r="M58" s="36">
        <f t="shared" si="27"/>
        <v>558.20697966</v>
      </c>
      <c r="N58" s="36"/>
      <c r="O58" s="36">
        <f t="shared" si="27"/>
        <v>390.74488576200002</v>
      </c>
      <c r="P58" s="36">
        <f t="shared" si="27"/>
        <v>3907.4488576200001</v>
      </c>
      <c r="Q58" s="36">
        <f t="shared" si="27"/>
        <v>3321.3315289769998</v>
      </c>
      <c r="R58" s="36">
        <f t="shared" si="27"/>
        <v>2735.214200334</v>
      </c>
      <c r="S58" s="36">
        <f t="shared" si="27"/>
        <v>3907.4488576200001</v>
      </c>
      <c r="T58" s="36">
        <f t="shared" si="27"/>
        <v>3321.3315289769998</v>
      </c>
      <c r="U58" s="36">
        <f t="shared" si="27"/>
        <v>3907.4488576200001</v>
      </c>
      <c r="V58" s="36">
        <f t="shared" si="27"/>
        <v>1116.41395932</v>
      </c>
      <c r="W58" s="36">
        <f t="shared" si="27"/>
        <v>948.95186542199997</v>
      </c>
      <c r="X58" s="36">
        <f t="shared" si="27"/>
        <v>781.48977152400005</v>
      </c>
      <c r="Y58" s="36">
        <f t="shared" si="27"/>
        <v>483.65523474500003</v>
      </c>
      <c r="Z58" s="36">
        <f t="shared" si="27"/>
        <v>837.31046949000006</v>
      </c>
      <c r="AA58" s="36">
        <f t="shared" si="27"/>
        <v>358.05866432149998</v>
      </c>
      <c r="AB58" s="36">
        <f t="shared" si="27"/>
        <v>83.731046949000003</v>
      </c>
      <c r="AC58" s="36">
        <f t="shared" si="27"/>
        <v>71.171389906650006</v>
      </c>
      <c r="AD58" s="36">
        <f t="shared" si="27"/>
        <v>58.611732864300002</v>
      </c>
      <c r="AE58" s="36"/>
      <c r="AF58" s="36"/>
      <c r="AG58" s="36"/>
      <c r="AH58" s="36"/>
      <c r="AI58" s="36"/>
      <c r="AJ58" s="36"/>
      <c r="AK58" s="36"/>
      <c r="AL58" s="36">
        <f t="shared" si="27"/>
        <v>2791.0348982999999</v>
      </c>
      <c r="AM58" s="36">
        <f t="shared" si="27"/>
        <v>2372.3796635550002</v>
      </c>
      <c r="AN58" s="36">
        <f t="shared" si="27"/>
        <v>1953.7244288100001</v>
      </c>
      <c r="AO58" s="36">
        <f t="shared" si="27"/>
        <v>5582.0697965999998</v>
      </c>
      <c r="AP58" s="36">
        <f t="shared" si="27"/>
        <v>4744.7593271100004</v>
      </c>
      <c r="AQ58" s="36">
        <f t="shared" si="27"/>
        <v>3907.4488576200001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0</v>
      </c>
      <c r="L59" s="37">
        <f t="shared" si="28"/>
        <v>1</v>
      </c>
      <c r="M59" s="37">
        <f t="shared" si="28"/>
        <v>1</v>
      </c>
      <c r="N59" s="37">
        <f t="shared" si="28"/>
        <v>0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8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130</v>
      </c>
      <c r="Z3" s="113"/>
      <c r="AA3" s="111">
        <v>130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110</v>
      </c>
      <c r="Z9" s="113"/>
      <c r="AA9" s="111">
        <v>110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06">
        <v>5500</v>
      </c>
      <c r="Q10" s="106">
        <v>5500</v>
      </c>
      <c r="R10" s="108"/>
      <c r="S10" s="107">
        <v>5500</v>
      </c>
      <c r="T10" s="107">
        <v>5500</v>
      </c>
      <c r="U10" s="108"/>
      <c r="V10" s="106"/>
      <c r="W10" s="109"/>
      <c r="X10" s="108"/>
      <c r="Y10" s="106"/>
      <c r="Z10" s="106"/>
      <c r="AA10" s="108"/>
      <c r="AB10" s="106"/>
      <c r="AC10" s="106"/>
      <c r="AD10" s="108"/>
      <c r="AE10" s="106"/>
      <c r="AF10" s="106"/>
      <c r="AG10" s="108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67</v>
      </c>
      <c r="B12" s="29">
        <v>0.67632283179999997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06">
        <v>765.59744559759997</v>
      </c>
      <c r="K12" s="106">
        <v>612.7484856108</v>
      </c>
      <c r="L12" s="108">
        <v>535.91821191831991</v>
      </c>
      <c r="M12" s="107">
        <v>765.59744559759997</v>
      </c>
      <c r="N12" s="107">
        <v>612.7484856108</v>
      </c>
      <c r="O12" s="108">
        <v>535.91821191831991</v>
      </c>
      <c r="P12" s="106">
        <v>5741.9808419820001</v>
      </c>
      <c r="Q12" s="106">
        <v>5550.5814805825994</v>
      </c>
      <c r="R12" s="108">
        <v>4019.3865893873999</v>
      </c>
      <c r="S12" s="107">
        <v>5741.9808419820001</v>
      </c>
      <c r="T12" s="107">
        <v>5550.5814805825994</v>
      </c>
      <c r="U12" s="108">
        <v>5741.9808419820001</v>
      </c>
      <c r="V12" s="106">
        <v>238.7419596254</v>
      </c>
      <c r="W12" s="109">
        <v>238.7419596254</v>
      </c>
      <c r="X12" s="108">
        <v>238.7419596254</v>
      </c>
      <c r="Y12" s="106">
        <v>238.7419596254</v>
      </c>
      <c r="Z12" s="106">
        <v>238.7419596254</v>
      </c>
      <c r="AA12" s="108">
        <v>238.7419596254</v>
      </c>
      <c r="AB12" s="106"/>
      <c r="AC12" s="106"/>
      <c r="AD12" s="108"/>
      <c r="AE12" s="106">
        <v>2392.1538560765998</v>
      </c>
      <c r="AF12" s="106">
        <v>2392.1538560765998</v>
      </c>
      <c r="AG12" s="108">
        <v>1674.5076992536196</v>
      </c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67</v>
      </c>
      <c r="B14" s="29">
        <v>0.67632283179999997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574.87440702999993</v>
      </c>
      <c r="K14" s="106">
        <v>548.085259662402</v>
      </c>
      <c r="L14" s="108">
        <v>402.41208492099997</v>
      </c>
      <c r="M14" s="107">
        <v>574.87440702999993</v>
      </c>
      <c r="N14" s="107">
        <v>548.085259662402</v>
      </c>
      <c r="O14" s="108">
        <v>402.41208492099997</v>
      </c>
      <c r="P14" s="106">
        <v>4024.12084921</v>
      </c>
      <c r="Q14" s="127">
        <v>3420.5027218284999</v>
      </c>
      <c r="R14" s="108">
        <v>2816.8845944469999</v>
      </c>
      <c r="S14" s="107">
        <v>4024.12084921</v>
      </c>
      <c r="T14" s="107">
        <v>3420.5027218284999</v>
      </c>
      <c r="U14" s="108">
        <v>4024.12084921</v>
      </c>
      <c r="V14" s="106">
        <v>1149.7488140599999</v>
      </c>
      <c r="W14" s="121">
        <v>977.2864919509999</v>
      </c>
      <c r="X14" s="108">
        <v>804.82416984199995</v>
      </c>
      <c r="Y14" s="106">
        <v>862.31161054500001</v>
      </c>
      <c r="Z14" s="106">
        <v>862.31161054500001</v>
      </c>
      <c r="AA14" s="108">
        <v>603.61812738150002</v>
      </c>
      <c r="AB14" s="106">
        <v>86.231161054499992</v>
      </c>
      <c r="AC14" s="127">
        <v>81.564533515079987</v>
      </c>
      <c r="AD14" s="108">
        <v>60.36181273815</v>
      </c>
      <c r="AE14" s="113"/>
      <c r="AF14" s="113"/>
      <c r="AG14" s="111"/>
      <c r="AH14" s="111"/>
      <c r="AI14" s="109"/>
      <c r="AJ14" s="109"/>
      <c r="AK14" s="112"/>
      <c r="AL14" s="106">
        <v>2874.3720351499996</v>
      </c>
      <c r="AM14" s="106">
        <v>2443.2162298774997</v>
      </c>
      <c r="AN14" s="108">
        <v>2012.060424605</v>
      </c>
      <c r="AO14" s="106">
        <v>5748.7440702999993</v>
      </c>
      <c r="AP14" s="106">
        <v>4886.4324597549994</v>
      </c>
      <c r="AQ14" s="108">
        <v>4024.12084921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5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5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28">
        <v>720</v>
      </c>
      <c r="K18" s="128"/>
      <c r="L18" s="135">
        <v>225</v>
      </c>
      <c r="M18" s="129">
        <v>720</v>
      </c>
      <c r="N18" s="129"/>
      <c r="O18" s="135">
        <v>225</v>
      </c>
      <c r="P18" s="128">
        <v>3825</v>
      </c>
      <c r="Q18" s="128"/>
      <c r="R18" s="130">
        <v>1195.3125</v>
      </c>
      <c r="S18" s="129">
        <v>3825</v>
      </c>
      <c r="T18" s="129"/>
      <c r="U18" s="135">
        <v>3825</v>
      </c>
      <c r="V18" s="128"/>
      <c r="W18" s="131"/>
      <c r="X18" s="135"/>
      <c r="Y18" s="128">
        <v>250</v>
      </c>
      <c r="Z18" s="128"/>
      <c r="AA18" s="135">
        <v>120</v>
      </c>
      <c r="AB18" s="128"/>
      <c r="AC18" s="128"/>
      <c r="AD18" s="135"/>
      <c r="AE18" s="128"/>
      <c r="AF18" s="128"/>
      <c r="AG18" s="135"/>
      <c r="AH18" s="135"/>
      <c r="AI18" s="134"/>
      <c r="AJ18" s="106"/>
      <c r="AK18" s="108"/>
      <c r="AL18" s="106"/>
      <c r="AM18" s="106"/>
      <c r="AN18" s="112"/>
      <c r="AO18" s="106"/>
      <c r="AP18" s="106"/>
      <c r="AQ18" s="108"/>
      <c r="AR18" s="133"/>
      <c r="AS18" s="132"/>
    </row>
    <row r="19" spans="1:45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15">
        <v>700</v>
      </c>
      <c r="S19" s="107">
        <v>700</v>
      </c>
      <c r="T19" s="107"/>
      <c r="U19" s="115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5" x14ac:dyDescent="0.35">
      <c r="A20" t="s">
        <v>67</v>
      </c>
      <c r="B20" s="29">
        <v>0.67632283179999997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456.517911465</v>
      </c>
      <c r="K20" s="106">
        <v>334.77980174099997</v>
      </c>
      <c r="L20" s="108">
        <v>184.12889095755</v>
      </c>
      <c r="M20" s="107">
        <v>456.517911465</v>
      </c>
      <c r="N20" s="107">
        <v>334.77980174099997</v>
      </c>
      <c r="O20" s="108">
        <v>184.12889095755</v>
      </c>
      <c r="P20" s="106">
        <v>3043.4527430999997</v>
      </c>
      <c r="Q20" s="106">
        <v>2231.8653449399999</v>
      </c>
      <c r="R20" s="115">
        <v>1227.525939717</v>
      </c>
      <c r="S20" s="107">
        <v>3043.4527430999997</v>
      </c>
      <c r="T20" s="107">
        <v>2231.8653449399999</v>
      </c>
      <c r="U20" s="115">
        <v>1227.525939717</v>
      </c>
      <c r="V20" s="106"/>
      <c r="W20" s="109"/>
      <c r="X20" s="108"/>
      <c r="Y20" s="106">
        <v>101.44842476999999</v>
      </c>
      <c r="Z20" s="106">
        <v>101.44842476999999</v>
      </c>
      <c r="AA20" s="108">
        <v>55.7966336235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5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5000</v>
      </c>
      <c r="Q21" s="106"/>
      <c r="R21" s="115">
        <v>4000</v>
      </c>
      <c r="S21" s="107">
        <v>5000</v>
      </c>
      <c r="T21" s="107"/>
      <c r="U21" s="115">
        <v>5000</v>
      </c>
      <c r="V21" s="106">
        <v>750</v>
      </c>
      <c r="W21" s="109"/>
      <c r="X21" s="108">
        <v>600</v>
      </c>
      <c r="Y21" s="106">
        <v>305</v>
      </c>
      <c r="Z21" s="106"/>
      <c r="AA21" s="108">
        <v>244</v>
      </c>
      <c r="AB21" s="106"/>
      <c r="AC21" s="106"/>
      <c r="AD21" s="115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5" x14ac:dyDescent="0.35">
      <c r="A22" t="s">
        <v>67</v>
      </c>
      <c r="B22" s="29">
        <v>0.67632283179999997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541.05826544000001</v>
      </c>
      <c r="K22" s="106"/>
      <c r="L22" s="108">
        <v>378.740785808</v>
      </c>
      <c r="M22" s="107">
        <v>541.05826544000001</v>
      </c>
      <c r="N22" s="107"/>
      <c r="O22" s="115">
        <v>378.740785808</v>
      </c>
      <c r="P22" s="106">
        <v>2705.2913272000001</v>
      </c>
      <c r="Q22" s="106"/>
      <c r="R22" s="115">
        <v>1893.7039290399998</v>
      </c>
      <c r="S22" s="107">
        <v>2705.2913272000001</v>
      </c>
      <c r="T22" s="107"/>
      <c r="U22" s="115">
        <v>1893.7039290399998</v>
      </c>
      <c r="V22" s="106">
        <v>1420.2779467799999</v>
      </c>
      <c r="W22" s="109"/>
      <c r="X22" s="115"/>
      <c r="Y22" s="106"/>
      <c r="Z22" s="106"/>
      <c r="AA22" s="108"/>
      <c r="AB22" s="106"/>
      <c r="AC22" s="106"/>
      <c r="AD22" s="115"/>
      <c r="AE22" s="106">
        <v>2299.4976281199997</v>
      </c>
      <c r="AF22" s="106"/>
      <c r="AG22" s="108">
        <v>1609.6483396839999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5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5" x14ac:dyDescent="0.35">
      <c r="C24" s="27"/>
      <c r="J24" s="30"/>
    </row>
    <row r="25" spans="1:45" x14ac:dyDescent="0.35">
      <c r="C25" s="31" t="s">
        <v>42</v>
      </c>
      <c r="J25" s="32">
        <f>AVERAGE(J3:J22)</f>
        <v>734.80480295325992</v>
      </c>
      <c r="K25" s="32">
        <f t="shared" ref="K25:AQ25" si="0">AVERAGE(K3:K22)</f>
        <v>589.12270940284043</v>
      </c>
      <c r="L25" s="32">
        <f t="shared" si="0"/>
        <v>601.61999736048688</v>
      </c>
      <c r="M25" s="32">
        <f t="shared" si="0"/>
        <v>734.80480295325992</v>
      </c>
      <c r="N25" s="32">
        <f t="shared" si="0"/>
        <v>589.12270940284043</v>
      </c>
      <c r="O25" s="32">
        <f t="shared" si="0"/>
        <v>601.61999736048688</v>
      </c>
      <c r="P25" s="32">
        <f t="shared" si="0"/>
        <v>3492.9845761491997</v>
      </c>
      <c r="Q25" s="32">
        <f t="shared" si="0"/>
        <v>3515.4915912251831</v>
      </c>
      <c r="R25" s="32">
        <f t="shared" si="0"/>
        <v>2249.2015058434886</v>
      </c>
      <c r="S25" s="32">
        <f t="shared" si="0"/>
        <v>3492.9845761491997</v>
      </c>
      <c r="T25" s="32">
        <f t="shared" si="0"/>
        <v>3663.8249245585162</v>
      </c>
      <c r="U25" s="32">
        <f t="shared" si="0"/>
        <v>2978.0368399943336</v>
      </c>
      <c r="V25" s="32">
        <f t="shared" si="0"/>
        <v>1223.7537440930801</v>
      </c>
      <c r="W25" s="32">
        <f t="shared" si="0"/>
        <v>1258.6761505254665</v>
      </c>
      <c r="X25" s="32">
        <f t="shared" si="0"/>
        <v>1050.89153236685</v>
      </c>
      <c r="Y25" s="32">
        <f t="shared" si="0"/>
        <v>262.18774936755</v>
      </c>
      <c r="Z25" s="32">
        <f t="shared" si="0"/>
        <v>325.6254987351</v>
      </c>
      <c r="AA25" s="32">
        <f t="shared" si="0"/>
        <v>200.26959007879998</v>
      </c>
      <c r="AB25" s="32">
        <f t="shared" si="0"/>
        <v>86.231161054499992</v>
      </c>
      <c r="AC25" s="32">
        <f t="shared" si="0"/>
        <v>81.564533515079987</v>
      </c>
      <c r="AD25" s="32">
        <f t="shared" si="0"/>
        <v>60.36181273815</v>
      </c>
      <c r="AE25" s="32">
        <f t="shared" si="0"/>
        <v>3797.91287104915</v>
      </c>
      <c r="AF25" s="32">
        <f t="shared" si="0"/>
        <v>4297.3846186922001</v>
      </c>
      <c r="AG25" s="32">
        <f t="shared" si="0"/>
        <v>3446.0390097344048</v>
      </c>
      <c r="AH25" s="32">
        <f t="shared" si="0"/>
        <v>1400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2074.7906783833332</v>
      </c>
      <c r="AM25" s="32">
        <f t="shared" si="0"/>
        <v>1931.0720766258335</v>
      </c>
      <c r="AN25" s="32">
        <f t="shared" si="0"/>
        <v>1589.3534748683335</v>
      </c>
      <c r="AO25" s="32">
        <f t="shared" si="0"/>
        <v>4509.5813567666664</v>
      </c>
      <c r="AP25" s="32">
        <f t="shared" si="0"/>
        <v>4222.1441532516665</v>
      </c>
      <c r="AQ25" s="32">
        <f t="shared" si="0"/>
        <v>3380.3069497366669</v>
      </c>
    </row>
    <row r="26" spans="1:45" x14ac:dyDescent="0.35">
      <c r="F26" s="31" t="s">
        <v>43</v>
      </c>
      <c r="J26" s="33">
        <f>COUNT(J3:J22)</f>
        <v>10</v>
      </c>
      <c r="K26" s="33">
        <f t="shared" ref="K26:AQ26" si="1">COUNT(K3:K22)</f>
        <v>5</v>
      </c>
      <c r="L26" s="33">
        <f t="shared" si="1"/>
        <v>10</v>
      </c>
      <c r="M26" s="33">
        <f t="shared" si="1"/>
        <v>10</v>
      </c>
      <c r="N26" s="33">
        <f t="shared" si="1"/>
        <v>5</v>
      </c>
      <c r="O26" s="33">
        <f t="shared" si="1"/>
        <v>10</v>
      </c>
      <c r="P26" s="33">
        <f t="shared" si="1"/>
        <v>10</v>
      </c>
      <c r="Q26" s="33">
        <f t="shared" si="1"/>
        <v>6</v>
      </c>
      <c r="R26" s="33">
        <f t="shared" si="1"/>
        <v>9</v>
      </c>
      <c r="S26" s="33">
        <f t="shared" si="1"/>
        <v>10</v>
      </c>
      <c r="T26" s="33">
        <f t="shared" si="1"/>
        <v>6</v>
      </c>
      <c r="U26" s="33">
        <f t="shared" si="1"/>
        <v>9</v>
      </c>
      <c r="V26" s="33">
        <f t="shared" si="1"/>
        <v>5</v>
      </c>
      <c r="W26" s="33">
        <f t="shared" si="1"/>
        <v>3</v>
      </c>
      <c r="X26" s="33">
        <f t="shared" si="1"/>
        <v>4</v>
      </c>
      <c r="Y26" s="33">
        <f t="shared" si="1"/>
        <v>8</v>
      </c>
      <c r="Z26" s="33">
        <f t="shared" si="1"/>
        <v>4</v>
      </c>
      <c r="AA26" s="33">
        <f t="shared" si="1"/>
        <v>8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4</v>
      </c>
      <c r="AF26" s="33">
        <f t="shared" si="1"/>
        <v>3</v>
      </c>
      <c r="AG26" s="33">
        <f t="shared" si="1"/>
        <v>4</v>
      </c>
      <c r="AH26" s="33">
        <f t="shared" si="1"/>
        <v>2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5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5741.9808419820001</v>
      </c>
      <c r="Q27" s="32">
        <f t="shared" si="2"/>
        <v>5550.5814805825994</v>
      </c>
      <c r="R27" s="32">
        <f t="shared" si="2"/>
        <v>4019.3865893873999</v>
      </c>
      <c r="S27" s="32">
        <f t="shared" si="2"/>
        <v>5741.9808419820001</v>
      </c>
      <c r="T27" s="32">
        <f t="shared" si="2"/>
        <v>5550.5814805825994</v>
      </c>
      <c r="U27" s="32">
        <f t="shared" si="2"/>
        <v>5741.9808419820001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862.31161054500001</v>
      </c>
      <c r="Z27" s="32">
        <f t="shared" si="2"/>
        <v>862.31161054500001</v>
      </c>
      <c r="AA27" s="32">
        <f t="shared" si="2"/>
        <v>603.61812738150002</v>
      </c>
      <c r="AB27" s="32">
        <f t="shared" si="2"/>
        <v>86.231161054499992</v>
      </c>
      <c r="AC27" s="32">
        <f t="shared" si="2"/>
        <v>81.564533515079987</v>
      </c>
      <c r="AD27" s="32">
        <f t="shared" si="2"/>
        <v>60.36181273815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2874.3720351499996</v>
      </c>
      <c r="AM27" s="32">
        <f t="shared" si="2"/>
        <v>2443.2162298774997</v>
      </c>
      <c r="AN27" s="32">
        <f t="shared" si="2"/>
        <v>2012.060424605</v>
      </c>
      <c r="AO27" s="32">
        <f t="shared" si="2"/>
        <v>5748.7440702999993</v>
      </c>
      <c r="AP27" s="32">
        <f t="shared" si="2"/>
        <v>4886.4324597549994</v>
      </c>
      <c r="AQ27" s="32">
        <f t="shared" si="2"/>
        <v>4024.12084921</v>
      </c>
    </row>
    <row r="28" spans="1:45" x14ac:dyDescent="0.35">
      <c r="F28" t="s">
        <v>46</v>
      </c>
      <c r="G28" s="34" t="s">
        <v>45</v>
      </c>
      <c r="H28" s="34"/>
      <c r="I28" s="34"/>
      <c r="J28" s="32">
        <f>MIN(J3:J22)</f>
        <v>456.517911465</v>
      </c>
      <c r="K28" s="32">
        <f t="shared" ref="K28:AQ28" si="3">MIN(K3:K22)</f>
        <v>334.77980174099997</v>
      </c>
      <c r="L28" s="32">
        <f t="shared" si="3"/>
        <v>184.12889095755</v>
      </c>
      <c r="M28" s="32">
        <f t="shared" si="3"/>
        <v>456.517911465</v>
      </c>
      <c r="N28" s="32">
        <f t="shared" si="3"/>
        <v>334.77980174099997</v>
      </c>
      <c r="O28" s="32">
        <f t="shared" si="3"/>
        <v>184.12889095755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238.7419596254</v>
      </c>
      <c r="W28" s="32">
        <f t="shared" si="3"/>
        <v>238.7419596254</v>
      </c>
      <c r="X28" s="32">
        <f t="shared" si="3"/>
        <v>238.7419596254</v>
      </c>
      <c r="Y28" s="32">
        <f t="shared" si="3"/>
        <v>100</v>
      </c>
      <c r="Z28" s="32">
        <f t="shared" si="3"/>
        <v>100</v>
      </c>
      <c r="AA28" s="32">
        <f t="shared" si="3"/>
        <v>55.7966336235</v>
      </c>
      <c r="AB28" s="32">
        <f t="shared" si="3"/>
        <v>86.231161054499992</v>
      </c>
      <c r="AC28" s="32">
        <f t="shared" si="3"/>
        <v>81.564533515079987</v>
      </c>
      <c r="AD28" s="32">
        <f t="shared" si="3"/>
        <v>60.36181273815</v>
      </c>
      <c r="AE28" s="32">
        <f t="shared" si="3"/>
        <v>2000</v>
      </c>
      <c r="AF28" s="32">
        <f t="shared" si="3"/>
        <v>2000</v>
      </c>
      <c r="AG28" s="32">
        <f t="shared" si="3"/>
        <v>1609.6483396839999</v>
      </c>
      <c r="AH28" s="32">
        <f t="shared" si="3"/>
        <v>1000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5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5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110</v>
      </c>
      <c r="Z31" s="36"/>
      <c r="AA31" s="36">
        <f t="shared" si="4"/>
        <v>110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5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702.42307141252002</v>
      </c>
      <c r="K33" s="36">
        <f t="shared" ref="K33:AQ33" si="6">AVERAGEIF($I$3:$I$22,"m",K$3:K$22)</f>
        <v>599.38207183794998</v>
      </c>
      <c r="L33" s="36">
        <f t="shared" si="6"/>
        <v>602.00942057517398</v>
      </c>
      <c r="M33" s="36">
        <f t="shared" si="6"/>
        <v>702.42307141252002</v>
      </c>
      <c r="N33" s="36">
        <f t="shared" si="6"/>
        <v>599.38207183794998</v>
      </c>
      <c r="O33" s="36">
        <f t="shared" si="6"/>
        <v>602.00942057517398</v>
      </c>
      <c r="P33" s="36">
        <f t="shared" si="6"/>
        <v>3479.2389308469997</v>
      </c>
      <c r="Q33" s="36">
        <f t="shared" si="6"/>
        <v>3543.1117063806496</v>
      </c>
      <c r="R33" s="36">
        <f t="shared" si="6"/>
        <v>2167.3825058208799</v>
      </c>
      <c r="S33" s="36">
        <f t="shared" si="6"/>
        <v>3479.2389308469997</v>
      </c>
      <c r="T33" s="36">
        <f t="shared" si="6"/>
        <v>3765.6117063806496</v>
      </c>
      <c r="U33" s="36">
        <f t="shared" si="6"/>
        <v>2711.9013563397998</v>
      </c>
      <c r="V33" s="36">
        <f t="shared" si="6"/>
        <v>1182.9139865417999</v>
      </c>
      <c r="W33" s="36">
        <f t="shared" si="6"/>
        <v>1399.3709798126999</v>
      </c>
      <c r="X33" s="36">
        <f t="shared" si="6"/>
        <v>1132.9139865417999</v>
      </c>
      <c r="Y33" s="36">
        <f t="shared" si="6"/>
        <v>186.29759609884999</v>
      </c>
      <c r="Z33" s="36">
        <f t="shared" si="6"/>
        <v>146.7301281318</v>
      </c>
      <c r="AA33" s="36">
        <f t="shared" si="6"/>
        <v>159.63464831222501</v>
      </c>
      <c r="AB33" s="36"/>
      <c r="AC33" s="36"/>
      <c r="AD33" s="36"/>
      <c r="AE33" s="36">
        <f t="shared" si="6"/>
        <v>5446.0769280383001</v>
      </c>
      <c r="AF33" s="36">
        <f t="shared" si="6"/>
        <v>5446.0769280383001</v>
      </c>
      <c r="AG33" s="36">
        <f t="shared" si="6"/>
        <v>5087.2538496268098</v>
      </c>
      <c r="AH33" s="36">
        <f t="shared" si="6"/>
        <v>1400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5</v>
      </c>
      <c r="K34" s="37">
        <f t="shared" ref="K34:AQ34" si="7">COUNTIFS($I$3:$I$22,"m",K$3:K$22,"&gt;1")</f>
        <v>4</v>
      </c>
      <c r="L34" s="37">
        <f t="shared" si="7"/>
        <v>5</v>
      </c>
      <c r="M34" s="37">
        <f t="shared" si="7"/>
        <v>5</v>
      </c>
      <c r="N34" s="37">
        <f t="shared" si="7"/>
        <v>4</v>
      </c>
      <c r="O34" s="37">
        <f t="shared" si="7"/>
        <v>5</v>
      </c>
      <c r="P34" s="37">
        <f t="shared" si="7"/>
        <v>6</v>
      </c>
      <c r="Q34" s="37">
        <f t="shared" si="7"/>
        <v>4</v>
      </c>
      <c r="R34" s="37">
        <f t="shared" si="7"/>
        <v>5</v>
      </c>
      <c r="S34" s="37">
        <f t="shared" si="7"/>
        <v>6</v>
      </c>
      <c r="T34" s="37">
        <f t="shared" si="7"/>
        <v>4</v>
      </c>
      <c r="U34" s="37">
        <f t="shared" si="7"/>
        <v>5</v>
      </c>
      <c r="V34" s="37">
        <f t="shared" si="7"/>
        <v>3</v>
      </c>
      <c r="W34" s="37">
        <f t="shared" si="7"/>
        <v>2</v>
      </c>
      <c r="X34" s="37">
        <f t="shared" si="7"/>
        <v>3</v>
      </c>
      <c r="Y34" s="37">
        <f t="shared" si="7"/>
        <v>4</v>
      </c>
      <c r="Z34" s="37">
        <f t="shared" si="7"/>
        <v>3</v>
      </c>
      <c r="AA34" s="37">
        <f t="shared" si="7"/>
        <v>4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2</v>
      </c>
      <c r="AF34" s="37">
        <f t="shared" si="7"/>
        <v>2</v>
      </c>
      <c r="AG34" s="37">
        <f t="shared" si="7"/>
        <v>2</v>
      </c>
      <c r="AH34" s="37">
        <f t="shared" si="7"/>
        <v>2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611.97755748999998</v>
      </c>
      <c r="K35" s="36">
        <f t="shared" ref="K35:AQ35" si="8">AVERAGEIF($I$3:$I$22,"l",K$3:K$22)</f>
        <v>548.085259662402</v>
      </c>
      <c r="L35" s="36">
        <f t="shared" si="8"/>
        <v>335.38429024299995</v>
      </c>
      <c r="M35" s="36">
        <f t="shared" si="8"/>
        <v>611.97755748999998</v>
      </c>
      <c r="N35" s="36">
        <f t="shared" si="8"/>
        <v>548.085259662402</v>
      </c>
      <c r="O35" s="36">
        <f t="shared" si="8"/>
        <v>335.38429024299995</v>
      </c>
      <c r="P35" s="36">
        <f t="shared" si="8"/>
        <v>3518.1373921366667</v>
      </c>
      <c r="Q35" s="36">
        <f t="shared" si="8"/>
        <v>3420.5027218284999</v>
      </c>
      <c r="R35" s="36">
        <f t="shared" si="8"/>
        <v>1968.6336744956668</v>
      </c>
      <c r="S35" s="36">
        <f t="shared" si="8"/>
        <v>3518.1373921366667</v>
      </c>
      <c r="T35" s="36">
        <f t="shared" si="8"/>
        <v>3420.5027218284999</v>
      </c>
      <c r="U35" s="36">
        <f t="shared" si="8"/>
        <v>3247.6082594166669</v>
      </c>
      <c r="V35" s="36">
        <f t="shared" si="8"/>
        <v>1285.01338042</v>
      </c>
      <c r="W35" s="36">
        <f t="shared" si="8"/>
        <v>977.2864919509999</v>
      </c>
      <c r="X35" s="36">
        <f t="shared" si="8"/>
        <v>804.82416984199995</v>
      </c>
      <c r="Y35" s="36">
        <f t="shared" si="8"/>
        <v>414.10387018166665</v>
      </c>
      <c r="Z35" s="36">
        <f t="shared" si="8"/>
        <v>862.31161054500001</v>
      </c>
      <c r="AA35" s="36">
        <f t="shared" si="8"/>
        <v>284.53937579383336</v>
      </c>
      <c r="AB35" s="36">
        <f t="shared" si="8"/>
        <v>86.231161054499992</v>
      </c>
      <c r="AC35" s="36">
        <f t="shared" si="8"/>
        <v>81.564533515079987</v>
      </c>
      <c r="AD35" s="36">
        <f t="shared" si="8"/>
        <v>60.36181273815</v>
      </c>
      <c r="AE35" s="36">
        <f t="shared" si="8"/>
        <v>2299.4976281199997</v>
      </c>
      <c r="AF35" s="36"/>
      <c r="AG35" s="36">
        <f t="shared" si="8"/>
        <v>1609.6483396839999</v>
      </c>
      <c r="AH35" s="36"/>
      <c r="AI35" s="36"/>
      <c r="AJ35" s="36"/>
      <c r="AK35" s="36"/>
      <c r="AL35" s="36">
        <f t="shared" si="8"/>
        <v>2874.3720351499996</v>
      </c>
      <c r="AM35" s="36">
        <f t="shared" si="8"/>
        <v>2443.2162298774997</v>
      </c>
      <c r="AN35" s="36">
        <f t="shared" si="8"/>
        <v>2012.060424605</v>
      </c>
      <c r="AO35" s="36">
        <f t="shared" si="8"/>
        <v>5748.7440702999993</v>
      </c>
      <c r="AP35" s="36">
        <f t="shared" si="8"/>
        <v>4886.4324597549994</v>
      </c>
      <c r="AQ35" s="36">
        <f t="shared" si="8"/>
        <v>4024.12084921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865.11796315690003</v>
      </c>
      <c r="K38" s="36">
        <f t="shared" ref="K38:AQ38" si="10">AVERAGEIF($H$3:$H$22,"PL",K$3:K$22)</f>
        <v>580.41687263660106</v>
      </c>
      <c r="L38" s="36">
        <f t="shared" si="10"/>
        <v>640.83257420983</v>
      </c>
      <c r="M38" s="36">
        <f t="shared" si="10"/>
        <v>865.11796315690003</v>
      </c>
      <c r="N38" s="36">
        <f t="shared" si="10"/>
        <v>580.41687263660106</v>
      </c>
      <c r="O38" s="36">
        <f t="shared" si="10"/>
        <v>640.83257420983</v>
      </c>
      <c r="P38" s="36">
        <f t="shared" si="10"/>
        <v>4272.7754227980004</v>
      </c>
      <c r="Q38" s="36">
        <f t="shared" si="10"/>
        <v>4157.0280674703663</v>
      </c>
      <c r="R38" s="36">
        <f t="shared" si="10"/>
        <v>2882.8959209586001</v>
      </c>
      <c r="S38" s="36">
        <f t="shared" si="10"/>
        <v>4272.7754227980004</v>
      </c>
      <c r="T38" s="36">
        <f t="shared" si="10"/>
        <v>4157.0280674703663</v>
      </c>
      <c r="U38" s="36">
        <f t="shared" si="10"/>
        <v>4272.7754227980004</v>
      </c>
      <c r="V38" s="36">
        <f t="shared" si="10"/>
        <v>694.24538684269987</v>
      </c>
      <c r="W38" s="36">
        <f t="shared" si="10"/>
        <v>608.01422578819995</v>
      </c>
      <c r="X38" s="36">
        <f t="shared" si="10"/>
        <v>521.78306473370003</v>
      </c>
      <c r="Y38" s="36">
        <f t="shared" si="10"/>
        <v>450.35119005680002</v>
      </c>
      <c r="Z38" s="36">
        <f t="shared" si="10"/>
        <v>550.5267850852</v>
      </c>
      <c r="AA38" s="36">
        <f t="shared" si="10"/>
        <v>320.78669566896667</v>
      </c>
      <c r="AB38" s="36">
        <f t="shared" si="10"/>
        <v>86.231161054499992</v>
      </c>
      <c r="AC38" s="36">
        <f t="shared" si="10"/>
        <v>81.564533515079987</v>
      </c>
      <c r="AD38" s="36">
        <f t="shared" si="10"/>
        <v>60.36181273815</v>
      </c>
      <c r="AE38" s="36">
        <f t="shared" si="10"/>
        <v>2196.0769280383001</v>
      </c>
      <c r="AF38" s="36">
        <f t="shared" si="10"/>
        <v>2196.0769280383001</v>
      </c>
      <c r="AG38" s="36">
        <f t="shared" si="10"/>
        <v>1837.2538496268098</v>
      </c>
      <c r="AH38" s="36"/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2074.7906783833332</v>
      </c>
      <c r="AM38" s="36">
        <f t="shared" si="10"/>
        <v>1931.0720766258335</v>
      </c>
      <c r="AN38" s="36">
        <f t="shared" si="10"/>
        <v>1589.3534748683335</v>
      </c>
      <c r="AO38" s="36">
        <f t="shared" si="10"/>
        <v>4509.5813567666664</v>
      </c>
      <c r="AP38" s="36">
        <f t="shared" si="10"/>
        <v>4222.1441532516665</v>
      </c>
      <c r="AQ38" s="36">
        <f t="shared" si="10"/>
        <v>3380.3069497366669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4</v>
      </c>
      <c r="K39" s="37">
        <f t="shared" ref="K39:AQ39" si="11">COUNTIFS($H$3:$H$22,"PL",K$3:K$22,"&gt;1")</f>
        <v>2</v>
      </c>
      <c r="L39" s="37">
        <f t="shared" si="11"/>
        <v>4</v>
      </c>
      <c r="M39" s="37">
        <f t="shared" si="11"/>
        <v>4</v>
      </c>
      <c r="N39" s="37">
        <f t="shared" si="11"/>
        <v>2</v>
      </c>
      <c r="O39" s="37">
        <f t="shared" si="11"/>
        <v>4</v>
      </c>
      <c r="P39" s="37">
        <f t="shared" si="11"/>
        <v>4</v>
      </c>
      <c r="Q39" s="37">
        <f t="shared" si="11"/>
        <v>3</v>
      </c>
      <c r="R39" s="37">
        <f t="shared" si="11"/>
        <v>4</v>
      </c>
      <c r="S39" s="37">
        <f t="shared" si="11"/>
        <v>4</v>
      </c>
      <c r="T39" s="37">
        <f t="shared" si="11"/>
        <v>3</v>
      </c>
      <c r="U39" s="37">
        <f t="shared" si="11"/>
        <v>4</v>
      </c>
      <c r="V39" s="37">
        <f t="shared" si="11"/>
        <v>2</v>
      </c>
      <c r="W39" s="37">
        <f t="shared" si="11"/>
        <v>2</v>
      </c>
      <c r="X39" s="37">
        <f t="shared" si="11"/>
        <v>2</v>
      </c>
      <c r="Y39" s="37">
        <f t="shared" si="11"/>
        <v>3</v>
      </c>
      <c r="Z39" s="37">
        <f t="shared" si="11"/>
        <v>2</v>
      </c>
      <c r="AA39" s="37">
        <f t="shared" si="11"/>
        <v>3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2</v>
      </c>
      <c r="AF39" s="37">
        <f t="shared" si="11"/>
        <v>2</v>
      </c>
      <c r="AG39" s="37">
        <f t="shared" si="11"/>
        <v>2</v>
      </c>
      <c r="AH39" s="37">
        <f t="shared" si="11"/>
        <v>0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647.01942181333334</v>
      </c>
      <c r="K40" s="36">
        <f t="shared" ref="K40:AK40" si="12">AVERAGEIF($H$3:$H$22,"CC",K$3:K$22)</f>
        <v>560</v>
      </c>
      <c r="L40" s="36">
        <f t="shared" si="12"/>
        <v>592.91359526933331</v>
      </c>
      <c r="M40" s="36">
        <f t="shared" si="12"/>
        <v>647.01942181333334</v>
      </c>
      <c r="N40" s="36">
        <f t="shared" si="12"/>
        <v>560</v>
      </c>
      <c r="O40" s="36">
        <f t="shared" si="12"/>
        <v>592.91359526933331</v>
      </c>
      <c r="P40" s="36">
        <f t="shared" si="12"/>
        <v>3476.3228318000001</v>
      </c>
      <c r="Q40" s="36">
        <f t="shared" si="12"/>
        <v>5500</v>
      </c>
      <c r="R40" s="36">
        <f t="shared" si="12"/>
        <v>2197.9013096799999</v>
      </c>
      <c r="S40" s="36">
        <f t="shared" si="12"/>
        <v>3476.3228318000001</v>
      </c>
      <c r="T40" s="36">
        <f t="shared" si="12"/>
        <v>5500</v>
      </c>
      <c r="U40" s="36">
        <f t="shared" si="12"/>
        <v>2531.2346430133334</v>
      </c>
      <c r="V40" s="36">
        <f t="shared" si="12"/>
        <v>1085.13897339</v>
      </c>
      <c r="W40" s="36"/>
      <c r="X40" s="36">
        <f t="shared" si="12"/>
        <v>600</v>
      </c>
      <c r="Y40" s="36">
        <f t="shared" si="12"/>
        <v>305</v>
      </c>
      <c r="Z40" s="36"/>
      <c r="AA40" s="36">
        <f t="shared" si="12"/>
        <v>244</v>
      </c>
      <c r="AB40" s="36"/>
      <c r="AC40" s="36"/>
      <c r="AD40" s="36"/>
      <c r="AE40" s="36">
        <f t="shared" si="12"/>
        <v>2299.4976281199997</v>
      </c>
      <c r="AF40" s="36"/>
      <c r="AG40" s="36">
        <f t="shared" si="12"/>
        <v>1609.6483396839999</v>
      </c>
      <c r="AH40" s="36">
        <f t="shared" si="12"/>
        <v>1400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3</v>
      </c>
      <c r="P41" s="37">
        <f t="shared" si="13"/>
        <v>4</v>
      </c>
      <c r="Q41" s="37">
        <f t="shared" si="13"/>
        <v>1</v>
      </c>
      <c r="R41" s="37">
        <f t="shared" si="13"/>
        <v>3</v>
      </c>
      <c r="S41" s="37">
        <f t="shared" si="13"/>
        <v>4</v>
      </c>
      <c r="T41" s="37">
        <f t="shared" si="13"/>
        <v>1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2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120</v>
      </c>
      <c r="Z42" s="36"/>
      <c r="AA42" s="36">
        <f t="shared" si="14"/>
        <v>120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673.2589557325</v>
      </c>
      <c r="K44" s="36">
        <f t="shared" ref="K44:AG44" si="16">AVERAGEIF($H$3:$H$22,"HY",K$3:K$22)</f>
        <v>612.38990087050001</v>
      </c>
      <c r="L44" s="36">
        <f t="shared" si="16"/>
        <v>537.06444547877504</v>
      </c>
      <c r="M44" s="36">
        <f t="shared" si="16"/>
        <v>673.2589557325</v>
      </c>
      <c r="N44" s="36">
        <f t="shared" si="16"/>
        <v>612.38990087050001</v>
      </c>
      <c r="O44" s="36">
        <f t="shared" si="16"/>
        <v>537.06444547877504</v>
      </c>
      <c r="P44" s="36">
        <f t="shared" si="16"/>
        <v>1966.7263715499998</v>
      </c>
      <c r="Q44" s="36">
        <f t="shared" si="16"/>
        <v>1560.9326724699999</v>
      </c>
      <c r="R44" s="36">
        <f t="shared" si="16"/>
        <v>1058.7629698585001</v>
      </c>
      <c r="S44" s="36">
        <f t="shared" si="16"/>
        <v>1966.7263715499998</v>
      </c>
      <c r="T44" s="36">
        <f t="shared" si="16"/>
        <v>2005.9326724699999</v>
      </c>
      <c r="U44" s="36">
        <f t="shared" si="16"/>
        <v>1058.7629698585001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100.72421238499999</v>
      </c>
      <c r="Z44" s="36">
        <f t="shared" si="16"/>
        <v>100.72421238499999</v>
      </c>
      <c r="AA44" s="36">
        <f t="shared" si="16"/>
        <v>77.898316811749993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Q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727.49294056214296</v>
      </c>
      <c r="K47" s="36">
        <f t="shared" ref="K47:AQ47" si="18">AVERAGEIF($F$3:$F$22,"SW",K$3:K$22)</f>
        <v>480.95502046780069</v>
      </c>
      <c r="L47" s="36">
        <f t="shared" si="18"/>
        <v>570.04025166950714</v>
      </c>
      <c r="M47" s="36">
        <f t="shared" si="18"/>
        <v>727.49294056214296</v>
      </c>
      <c r="N47" s="36">
        <f t="shared" si="18"/>
        <v>480.95502046780069</v>
      </c>
      <c r="O47" s="36">
        <f t="shared" si="18"/>
        <v>570.04025166950714</v>
      </c>
      <c r="P47" s="36">
        <f t="shared" si="18"/>
        <v>3299.6441532516669</v>
      </c>
      <c r="Q47" s="36">
        <f t="shared" si="18"/>
        <v>3717.4560222561668</v>
      </c>
      <c r="R47" s="36">
        <f t="shared" si="18"/>
        <v>1566.6853926407998</v>
      </c>
      <c r="S47" s="36">
        <f t="shared" si="18"/>
        <v>3299.6441532516669</v>
      </c>
      <c r="T47" s="36">
        <f t="shared" si="18"/>
        <v>3717.4560222561668</v>
      </c>
      <c r="U47" s="36">
        <f t="shared" si="18"/>
        <v>2334.0701435933997</v>
      </c>
      <c r="V47" s="36">
        <f t="shared" si="18"/>
        <v>1285.01338042</v>
      </c>
      <c r="W47" s="36">
        <f t="shared" si="18"/>
        <v>977.2864919509999</v>
      </c>
      <c r="X47" s="36">
        <f t="shared" si="18"/>
        <v>804.82416984199995</v>
      </c>
      <c r="Y47" s="36">
        <f t="shared" si="18"/>
        <v>290.75200706299995</v>
      </c>
      <c r="Z47" s="36">
        <f t="shared" si="18"/>
        <v>481.88001765749999</v>
      </c>
      <c r="AA47" s="36">
        <f t="shared" si="18"/>
        <v>203.88295220100002</v>
      </c>
      <c r="AB47" s="36">
        <f t="shared" si="18"/>
        <v>86.231161054499992</v>
      </c>
      <c r="AC47" s="36">
        <f t="shared" si="18"/>
        <v>81.564533515079987</v>
      </c>
      <c r="AD47" s="36">
        <f t="shared" si="18"/>
        <v>60.36181273815</v>
      </c>
      <c r="AE47" s="36">
        <f t="shared" si="18"/>
        <v>2299.4976281199997</v>
      </c>
      <c r="AF47" s="36"/>
      <c r="AG47" s="36">
        <f t="shared" si="18"/>
        <v>1609.6483396839999</v>
      </c>
      <c r="AH47" s="36">
        <f t="shared" si="18"/>
        <v>1800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2112.1860175749998</v>
      </c>
      <c r="AM47" s="36">
        <f t="shared" si="18"/>
        <v>1896.6081149387498</v>
      </c>
      <c r="AN47" s="36">
        <f t="shared" si="18"/>
        <v>1384.0302123025001</v>
      </c>
      <c r="AO47" s="36">
        <f t="shared" si="18"/>
        <v>4764.3720351499996</v>
      </c>
      <c r="AP47" s="36">
        <f t="shared" si="18"/>
        <v>4333.2162298775002</v>
      </c>
      <c r="AQ47" s="36">
        <f t="shared" si="18"/>
        <v>3070.4604246050003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7</v>
      </c>
      <c r="K48" s="37">
        <f t="shared" ref="K48:AQ48" si="19">COUNTIFS($F$3:$F$22,"SW",K$3:K$22,"&gt;1")</f>
        <v>3</v>
      </c>
      <c r="L48" s="37">
        <f t="shared" si="19"/>
        <v>7</v>
      </c>
      <c r="M48" s="37">
        <f t="shared" si="19"/>
        <v>7</v>
      </c>
      <c r="N48" s="37">
        <f t="shared" si="19"/>
        <v>3</v>
      </c>
      <c r="O48" s="37">
        <f t="shared" si="19"/>
        <v>7</v>
      </c>
      <c r="P48" s="37">
        <f t="shared" si="19"/>
        <v>6</v>
      </c>
      <c r="Q48" s="37">
        <f t="shared" si="19"/>
        <v>3</v>
      </c>
      <c r="R48" s="37">
        <f t="shared" si="19"/>
        <v>5</v>
      </c>
      <c r="S48" s="37">
        <f t="shared" si="19"/>
        <v>6</v>
      </c>
      <c r="T48" s="37">
        <f t="shared" si="19"/>
        <v>3</v>
      </c>
      <c r="U48" s="37">
        <f t="shared" si="19"/>
        <v>5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1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668.50600369157496</v>
      </c>
      <c r="K49" s="36">
        <f t="shared" ref="K49:AQ49" si="20">AVERAGEIF($G$3:$G$22,"SaaS",K$3:K$22)</f>
        <v>589.12270940284043</v>
      </c>
      <c r="L49" s="36">
        <f t="shared" si="20"/>
        <v>502.02499670060871</v>
      </c>
      <c r="M49" s="36">
        <f t="shared" si="20"/>
        <v>668.50600369157496</v>
      </c>
      <c r="N49" s="36">
        <f t="shared" si="20"/>
        <v>589.12270940284043</v>
      </c>
      <c r="O49" s="36">
        <f t="shared" si="20"/>
        <v>502.02499670060871</v>
      </c>
      <c r="P49" s="36">
        <f t="shared" si="20"/>
        <v>3492.9845761491997</v>
      </c>
      <c r="Q49" s="36">
        <f t="shared" si="20"/>
        <v>3515.4915912251831</v>
      </c>
      <c r="R49" s="36">
        <f t="shared" si="20"/>
        <v>2249.2015058434886</v>
      </c>
      <c r="S49" s="36">
        <f t="shared" si="20"/>
        <v>3492.9845761491997</v>
      </c>
      <c r="T49" s="36">
        <f t="shared" si="20"/>
        <v>3663.8249245585162</v>
      </c>
      <c r="U49" s="36">
        <f t="shared" si="20"/>
        <v>2978.0368399943336</v>
      </c>
      <c r="V49" s="36">
        <f t="shared" si="20"/>
        <v>1223.7537440930801</v>
      </c>
      <c r="W49" s="36">
        <f t="shared" si="20"/>
        <v>1258.6761505254665</v>
      </c>
      <c r="X49" s="36">
        <f t="shared" si="20"/>
        <v>1050.89153236685</v>
      </c>
      <c r="Y49" s="36">
        <f t="shared" si="20"/>
        <v>281.07171356291428</v>
      </c>
      <c r="Z49" s="36">
        <f t="shared" si="20"/>
        <v>325.6254987351</v>
      </c>
      <c r="AA49" s="36">
        <f t="shared" si="20"/>
        <v>210.30810294719998</v>
      </c>
      <c r="AB49" s="36">
        <f t="shared" si="20"/>
        <v>86.231161054499992</v>
      </c>
      <c r="AC49" s="36">
        <f t="shared" si="20"/>
        <v>81.564533515079987</v>
      </c>
      <c r="AD49" s="36">
        <f t="shared" si="20"/>
        <v>60.36181273815</v>
      </c>
      <c r="AE49" s="36">
        <f t="shared" si="20"/>
        <v>3797.91287104915</v>
      </c>
      <c r="AF49" s="36">
        <f t="shared" si="20"/>
        <v>4297.3846186922001</v>
      </c>
      <c r="AG49" s="36">
        <f t="shared" si="20"/>
        <v>3446.0390097344048</v>
      </c>
      <c r="AH49" s="36">
        <f t="shared" si="20"/>
        <v>1400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2074.7906783833332</v>
      </c>
      <c r="AM49" s="36">
        <f t="shared" si="20"/>
        <v>1931.0720766258335</v>
      </c>
      <c r="AN49" s="36">
        <f t="shared" si="20"/>
        <v>1589.3534748683335</v>
      </c>
      <c r="AO49" s="36">
        <f t="shared" si="20"/>
        <v>4509.5813567666664</v>
      </c>
      <c r="AP49" s="36">
        <f t="shared" si="20"/>
        <v>4222.1441532516665</v>
      </c>
      <c r="AQ49" s="36">
        <f t="shared" si="20"/>
        <v>3380.3069497366669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8</v>
      </c>
      <c r="K50" s="37">
        <f t="shared" ref="K50:AQ50" si="21">COUNTIFS($G$3:$G$22,"SaaS",K$3:K$22,"&gt;1")</f>
        <v>5</v>
      </c>
      <c r="L50" s="37">
        <f t="shared" si="21"/>
        <v>8</v>
      </c>
      <c r="M50" s="37">
        <f t="shared" si="21"/>
        <v>8</v>
      </c>
      <c r="N50" s="37">
        <f t="shared" si="21"/>
        <v>5</v>
      </c>
      <c r="O50" s="37">
        <f t="shared" si="21"/>
        <v>8</v>
      </c>
      <c r="P50" s="37">
        <f t="shared" si="21"/>
        <v>10</v>
      </c>
      <c r="Q50" s="37">
        <f t="shared" si="21"/>
        <v>6</v>
      </c>
      <c r="R50" s="37">
        <f t="shared" si="21"/>
        <v>9</v>
      </c>
      <c r="S50" s="37">
        <f t="shared" si="21"/>
        <v>10</v>
      </c>
      <c r="T50" s="37">
        <f t="shared" si="21"/>
        <v>6</v>
      </c>
      <c r="U50" s="37">
        <f t="shared" si="21"/>
        <v>9</v>
      </c>
      <c r="V50" s="37">
        <f t="shared" si="21"/>
        <v>5</v>
      </c>
      <c r="W50" s="37">
        <f t="shared" si="21"/>
        <v>3</v>
      </c>
      <c r="X50" s="37">
        <f t="shared" si="21"/>
        <v>4</v>
      </c>
      <c r="Y50" s="37">
        <f t="shared" si="21"/>
        <v>7</v>
      </c>
      <c r="Z50" s="37">
        <f t="shared" si="21"/>
        <v>4</v>
      </c>
      <c r="AA50" s="37">
        <f t="shared" si="21"/>
        <v>7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4</v>
      </c>
      <c r="AF50" s="37">
        <f t="shared" si="21"/>
        <v>3</v>
      </c>
      <c r="AG50" s="37">
        <f t="shared" si="21"/>
        <v>4</v>
      </c>
      <c r="AH50" s="37">
        <f t="shared" si="21"/>
        <v>2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882</v>
      </c>
      <c r="K54" s="36">
        <f t="shared" ref="K54:AQ54" si="23">AVERAGEIF($D$3:$D$22,"S",K$3:K$22)</f>
        <v>725</v>
      </c>
      <c r="L54" s="36">
        <f t="shared" si="23"/>
        <v>783</v>
      </c>
      <c r="M54" s="36">
        <f t="shared" si="23"/>
        <v>882</v>
      </c>
      <c r="N54" s="36">
        <f t="shared" si="23"/>
        <v>725</v>
      </c>
      <c r="O54" s="36">
        <f t="shared" si="23"/>
        <v>783</v>
      </c>
      <c r="P54" s="36">
        <f t="shared" si="23"/>
        <v>3235.8333333333335</v>
      </c>
      <c r="Q54" s="36">
        <f t="shared" si="23"/>
        <v>3296.6666666666665</v>
      </c>
      <c r="R54" s="36">
        <f t="shared" si="23"/>
        <v>2057.0625</v>
      </c>
      <c r="S54" s="36">
        <f t="shared" si="23"/>
        <v>3235.8333333333335</v>
      </c>
      <c r="T54" s="36">
        <f t="shared" si="23"/>
        <v>3593.3333333333335</v>
      </c>
      <c r="U54" s="36">
        <f t="shared" si="23"/>
        <v>2783</v>
      </c>
      <c r="V54" s="36">
        <f t="shared" si="23"/>
        <v>1655</v>
      </c>
      <c r="W54" s="36">
        <f t="shared" si="23"/>
        <v>2560</v>
      </c>
      <c r="X54" s="36">
        <f t="shared" si="23"/>
        <v>1580</v>
      </c>
      <c r="Y54" s="36">
        <f t="shared" si="23"/>
        <v>218.33333333333334</v>
      </c>
      <c r="Z54" s="36">
        <f t="shared" si="23"/>
        <v>100</v>
      </c>
      <c r="AA54" s="36">
        <f t="shared" si="23"/>
        <v>154.66666666666666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1400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6</v>
      </c>
      <c r="Q55" s="37">
        <f t="shared" si="24"/>
        <v>3</v>
      </c>
      <c r="R55" s="37">
        <f t="shared" si="24"/>
        <v>5</v>
      </c>
      <c r="S55" s="37">
        <f t="shared" si="24"/>
        <v>6</v>
      </c>
      <c r="T55" s="37">
        <f t="shared" si="24"/>
        <v>3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2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587.72454083419996</v>
      </c>
      <c r="K56" s="36">
        <f t="shared" ref="K56:AQ56" si="25">AVERAGEIF($D$3:$D$22,"m",K$3:K$22)</f>
        <v>473.76414367589996</v>
      </c>
      <c r="L56" s="36">
        <f t="shared" si="25"/>
        <v>366.26262956128994</v>
      </c>
      <c r="M56" s="36">
        <f t="shared" si="25"/>
        <v>587.72454083419996</v>
      </c>
      <c r="N56" s="36">
        <f t="shared" si="25"/>
        <v>473.76414367589996</v>
      </c>
      <c r="O56" s="36">
        <f t="shared" si="25"/>
        <v>366.26262956128994</v>
      </c>
      <c r="P56" s="36">
        <f t="shared" si="25"/>
        <v>3830.241637427333</v>
      </c>
      <c r="Q56" s="36">
        <f t="shared" si="25"/>
        <v>3891.2234127612996</v>
      </c>
      <c r="R56" s="36">
        <f t="shared" si="25"/>
        <v>2380.2054860481335</v>
      </c>
      <c r="S56" s="36">
        <f t="shared" si="25"/>
        <v>3830.241637427333</v>
      </c>
      <c r="T56" s="36">
        <f t="shared" si="25"/>
        <v>3891.2234127612996</v>
      </c>
      <c r="U56" s="36">
        <f t="shared" si="25"/>
        <v>2954.4035702463334</v>
      </c>
      <c r="V56" s="36">
        <f t="shared" si="25"/>
        <v>829.50995320269999</v>
      </c>
      <c r="W56" s="36">
        <f t="shared" si="25"/>
        <v>238.7419596254</v>
      </c>
      <c r="X56" s="36">
        <f t="shared" si="25"/>
        <v>238.7419596254</v>
      </c>
      <c r="Y56" s="36">
        <f t="shared" si="25"/>
        <v>150.06346146513332</v>
      </c>
      <c r="Z56" s="36">
        <f t="shared" si="25"/>
        <v>170.09519219769999</v>
      </c>
      <c r="AA56" s="36">
        <f t="shared" si="25"/>
        <v>134.84619774963332</v>
      </c>
      <c r="AB56" s="36"/>
      <c r="AC56" s="36"/>
      <c r="AD56" s="36"/>
      <c r="AE56" s="36">
        <f t="shared" si="25"/>
        <v>2345.8257420983</v>
      </c>
      <c r="AF56" s="36">
        <f t="shared" si="25"/>
        <v>2392.1538560765998</v>
      </c>
      <c r="AG56" s="36">
        <f t="shared" si="25"/>
        <v>1642.0780194688098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3</v>
      </c>
      <c r="K57" s="37">
        <f t="shared" ref="K57:AQ57" si="26">COUNTIFS($D$3:$D$22,"m",K$3:K$22,"&gt;1")</f>
        <v>2</v>
      </c>
      <c r="L57" s="37">
        <f t="shared" si="26"/>
        <v>3</v>
      </c>
      <c r="M57" s="37">
        <f t="shared" si="26"/>
        <v>3</v>
      </c>
      <c r="N57" s="37">
        <f t="shared" si="26"/>
        <v>2</v>
      </c>
      <c r="O57" s="37">
        <f t="shared" si="26"/>
        <v>3</v>
      </c>
      <c r="P57" s="37">
        <f t="shared" si="26"/>
        <v>3</v>
      </c>
      <c r="Q57" s="37">
        <f t="shared" si="26"/>
        <v>2</v>
      </c>
      <c r="R57" s="37">
        <f t="shared" si="26"/>
        <v>3</v>
      </c>
      <c r="S57" s="37">
        <f t="shared" si="26"/>
        <v>3</v>
      </c>
      <c r="T57" s="37">
        <f t="shared" si="26"/>
        <v>2</v>
      </c>
      <c r="U57" s="37">
        <f t="shared" si="26"/>
        <v>3</v>
      </c>
      <c r="V57" s="37">
        <f t="shared" si="26"/>
        <v>2</v>
      </c>
      <c r="W57" s="37">
        <f t="shared" si="26"/>
        <v>1</v>
      </c>
      <c r="X57" s="37">
        <f t="shared" si="26"/>
        <v>1</v>
      </c>
      <c r="Y57" s="37">
        <f t="shared" si="26"/>
        <v>3</v>
      </c>
      <c r="Z57" s="37">
        <f t="shared" si="26"/>
        <v>2</v>
      </c>
      <c r="AA57" s="37">
        <f t="shared" si="26"/>
        <v>3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2</v>
      </c>
      <c r="AF57" s="37">
        <f t="shared" si="26"/>
        <v>1</v>
      </c>
      <c r="AG57" s="37">
        <f t="shared" si="26"/>
        <v>2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574.87440702999993</v>
      </c>
      <c r="K58" s="36">
        <f t="shared" ref="K58:AQ58" si="27">AVERAGEIF($D$3:$D$22,"l",K$3:K$22)</f>
        <v>548.085259662402</v>
      </c>
      <c r="L58" s="36">
        <f t="shared" si="27"/>
        <v>402.41208492099997</v>
      </c>
      <c r="M58" s="36">
        <f t="shared" si="27"/>
        <v>574.87440702999993</v>
      </c>
      <c r="N58" s="36">
        <f t="shared" si="27"/>
        <v>548.085259662402</v>
      </c>
      <c r="O58" s="36">
        <f t="shared" si="27"/>
        <v>402.41208492099997</v>
      </c>
      <c r="P58" s="36">
        <f t="shared" si="27"/>
        <v>4024.12084921</v>
      </c>
      <c r="Q58" s="36">
        <f t="shared" si="27"/>
        <v>3420.5027218284999</v>
      </c>
      <c r="R58" s="36">
        <f t="shared" si="27"/>
        <v>2816.8845944469999</v>
      </c>
      <c r="S58" s="36">
        <f t="shared" si="27"/>
        <v>4024.12084921</v>
      </c>
      <c r="T58" s="36">
        <f t="shared" si="27"/>
        <v>3420.5027218284999</v>
      </c>
      <c r="U58" s="36">
        <f t="shared" si="27"/>
        <v>4024.12084921</v>
      </c>
      <c r="V58" s="36">
        <f t="shared" si="27"/>
        <v>1149.7488140599999</v>
      </c>
      <c r="W58" s="36">
        <f t="shared" si="27"/>
        <v>977.2864919509999</v>
      </c>
      <c r="X58" s="36">
        <f t="shared" si="27"/>
        <v>804.82416984199995</v>
      </c>
      <c r="Y58" s="36">
        <f t="shared" si="27"/>
        <v>496.1558052725</v>
      </c>
      <c r="Z58" s="36">
        <f t="shared" si="27"/>
        <v>862.31161054500001</v>
      </c>
      <c r="AA58" s="36">
        <f t="shared" si="27"/>
        <v>366.80906369075001</v>
      </c>
      <c r="AB58" s="36">
        <f t="shared" si="27"/>
        <v>86.231161054499992</v>
      </c>
      <c r="AC58" s="36">
        <f t="shared" si="27"/>
        <v>81.564533515079987</v>
      </c>
      <c r="AD58" s="36">
        <f t="shared" si="27"/>
        <v>60.36181273815</v>
      </c>
      <c r="AE58" s="36"/>
      <c r="AF58" s="36"/>
      <c r="AG58" s="36"/>
      <c r="AH58" s="36"/>
      <c r="AI58" s="36"/>
      <c r="AJ58" s="36"/>
      <c r="AK58" s="36"/>
      <c r="AL58" s="36">
        <f t="shared" si="27"/>
        <v>2874.3720351499996</v>
      </c>
      <c r="AM58" s="36">
        <f t="shared" si="27"/>
        <v>2443.2162298774997</v>
      </c>
      <c r="AN58" s="36">
        <f t="shared" si="27"/>
        <v>2012.060424605</v>
      </c>
      <c r="AO58" s="36">
        <f t="shared" si="27"/>
        <v>5748.7440702999993</v>
      </c>
      <c r="AP58" s="36">
        <f t="shared" si="27"/>
        <v>4886.4324597549994</v>
      </c>
      <c r="AQ58" s="36">
        <f t="shared" si="27"/>
        <v>4024.12084921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  <row r="61" spans="1:43" x14ac:dyDescent="0.35"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x14ac:dyDescent="0.35"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x14ac:dyDescent="0.35"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x14ac:dyDescent="0.3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0:43" x14ac:dyDescent="0.3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0:43" x14ac:dyDescent="0.3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0:43" x14ac:dyDescent="0.35"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0:43" x14ac:dyDescent="0.35"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0:43" x14ac:dyDescent="0.35"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0:43" x14ac:dyDescent="0.35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0:43" x14ac:dyDescent="0.35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0:43" x14ac:dyDescent="0.35"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0:43" x14ac:dyDescent="0.35"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0:43" x14ac:dyDescent="0.35"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0:43" x14ac:dyDescent="0.35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0:43" x14ac:dyDescent="0.35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0:43" x14ac:dyDescent="0.35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0:43" x14ac:dyDescent="0.35"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0:43" x14ac:dyDescent="0.35"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0:43" x14ac:dyDescent="0.35"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40</v>
      </c>
      <c r="Z3" s="113"/>
      <c r="AA3" s="111">
        <v>40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06">
        <v>700</v>
      </c>
      <c r="K10" s="106"/>
      <c r="L10" s="108">
        <v>700</v>
      </c>
      <c r="M10" s="107">
        <v>700</v>
      </c>
      <c r="N10" s="107"/>
      <c r="O10" s="108">
        <v>700</v>
      </c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08">
        <v>1800</v>
      </c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475</v>
      </c>
      <c r="K14" s="106">
        <v>479.45</v>
      </c>
      <c r="L14" s="108">
        <v>332.5</v>
      </c>
      <c r="M14" s="107">
        <v>475</v>
      </c>
      <c r="N14" s="107">
        <v>479.45</v>
      </c>
      <c r="O14" s="108">
        <v>332.5</v>
      </c>
      <c r="P14" s="106">
        <v>3325</v>
      </c>
      <c r="Q14" s="127">
        <v>2826.25</v>
      </c>
      <c r="R14" s="108">
        <v>2327.5</v>
      </c>
      <c r="S14" s="107">
        <v>3325</v>
      </c>
      <c r="T14" s="107">
        <v>2826.25</v>
      </c>
      <c r="U14" s="108">
        <v>3325</v>
      </c>
      <c r="V14" s="106">
        <v>950</v>
      </c>
      <c r="W14" s="127">
        <v>807.5</v>
      </c>
      <c r="X14" s="108">
        <v>665</v>
      </c>
      <c r="Y14" s="106">
        <v>712.5</v>
      </c>
      <c r="Z14" s="106">
        <v>712.5</v>
      </c>
      <c r="AA14" s="108">
        <v>498.74999999999994</v>
      </c>
      <c r="AB14" s="106">
        <v>71.25</v>
      </c>
      <c r="AC14" s="106">
        <v>57</v>
      </c>
      <c r="AD14" s="108">
        <v>49.875</v>
      </c>
      <c r="AE14" s="113"/>
      <c r="AF14" s="113"/>
      <c r="AG14" s="111"/>
      <c r="AH14" s="111"/>
      <c r="AI14" s="109"/>
      <c r="AJ14" s="109"/>
      <c r="AK14" s="112"/>
      <c r="AL14" s="106">
        <v>2375</v>
      </c>
      <c r="AM14" s="106">
        <v>2018.75</v>
      </c>
      <c r="AN14" s="108">
        <v>1662.5</v>
      </c>
      <c r="AO14" s="106">
        <v>4750</v>
      </c>
      <c r="AP14" s="106">
        <v>4037.5</v>
      </c>
      <c r="AQ14" s="108">
        <v>3325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800</v>
      </c>
      <c r="K18" s="106"/>
      <c r="L18" s="108">
        <v>250</v>
      </c>
      <c r="M18" s="107">
        <v>800</v>
      </c>
      <c r="N18" s="107"/>
      <c r="O18" s="108">
        <v>250</v>
      </c>
      <c r="P18" s="106">
        <v>4250</v>
      </c>
      <c r="Q18" s="106"/>
      <c r="R18" s="108">
        <v>1328.125</v>
      </c>
      <c r="S18" s="107">
        <v>4250</v>
      </c>
      <c r="T18" s="107"/>
      <c r="U18" s="108">
        <v>4250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06">
        <v>3650</v>
      </c>
      <c r="Q20" s="106"/>
      <c r="R20" s="108">
        <v>2920</v>
      </c>
      <c r="S20" s="107">
        <v>3650</v>
      </c>
      <c r="T20" s="107"/>
      <c r="U20" s="108">
        <v>3650</v>
      </c>
      <c r="V20" s="106">
        <v>550</v>
      </c>
      <c r="W20" s="109"/>
      <c r="X20" s="108">
        <v>440</v>
      </c>
      <c r="Y20" s="106">
        <v>223</v>
      </c>
      <c r="Z20" s="106"/>
      <c r="AA20" s="108">
        <v>178.4</v>
      </c>
      <c r="AB20" s="106"/>
      <c r="AC20" s="106"/>
      <c r="AD20" s="108"/>
      <c r="AE20" s="106"/>
      <c r="AF20" s="106"/>
      <c r="AG20" s="108"/>
      <c r="AH20" s="108">
        <v>1000</v>
      </c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13"/>
      <c r="Q21" s="113"/>
      <c r="R21" s="111"/>
      <c r="S21" s="114"/>
      <c r="T21" s="114"/>
      <c r="U21" s="111"/>
      <c r="V21" s="113"/>
      <c r="W21" s="113"/>
      <c r="X21" s="111"/>
      <c r="Y21" s="113"/>
      <c r="Z21" s="113"/>
      <c r="AA21" s="111"/>
      <c r="AB21" s="113"/>
      <c r="AC21" s="113"/>
      <c r="AD21" s="111"/>
      <c r="AE21" s="113"/>
      <c r="AF21" s="113"/>
      <c r="AG21" s="111"/>
      <c r="AH21" s="111"/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68</v>
      </c>
      <c r="B22" s="29">
        <v>0.12756416070000001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765.38496420000013</v>
      </c>
      <c r="K22" s="106"/>
      <c r="L22" s="108">
        <v>535.76947494000001</v>
      </c>
      <c r="M22" s="107">
        <v>765.38496420000013</v>
      </c>
      <c r="N22" s="107"/>
      <c r="O22" s="108">
        <v>535.76947494000001</v>
      </c>
      <c r="P22" s="106">
        <v>3826.9248210000005</v>
      </c>
      <c r="Q22" s="106"/>
      <c r="R22" s="108">
        <v>2678.8473747000003</v>
      </c>
      <c r="S22" s="107">
        <v>3826.9248210000005</v>
      </c>
      <c r="T22" s="107"/>
      <c r="U22" s="115">
        <v>2678.8473747000003</v>
      </c>
      <c r="V22" s="106">
        <v>260.23088782800005</v>
      </c>
      <c r="W22" s="109"/>
      <c r="X22" s="115"/>
      <c r="Y22" s="106"/>
      <c r="Z22" s="106"/>
      <c r="AA22" s="108"/>
      <c r="AB22" s="106"/>
      <c r="AC22" s="106"/>
      <c r="AD22" s="108"/>
      <c r="AE22" s="106">
        <v>3252.8860978500002</v>
      </c>
      <c r="AF22" s="106"/>
      <c r="AG22" s="108">
        <v>2277.0202684950004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43" x14ac:dyDescent="0.35">
      <c r="C25" s="31" t="s">
        <v>42</v>
      </c>
      <c r="J25" s="32">
        <f>AVERAGE(J3:J22)</f>
        <v>791.29812052500006</v>
      </c>
      <c r="K25" s="32">
        <f t="shared" ref="K25:AQ25" si="0">AVERAGE(K3:K22)</f>
        <v>643.15</v>
      </c>
      <c r="L25" s="32">
        <f t="shared" si="0"/>
        <v>676.03368436749997</v>
      </c>
      <c r="M25" s="32">
        <f t="shared" si="0"/>
        <v>791.29812052500006</v>
      </c>
      <c r="N25" s="32">
        <f t="shared" si="0"/>
        <v>643.15</v>
      </c>
      <c r="O25" s="32">
        <f t="shared" si="0"/>
        <v>676.03368436749997</v>
      </c>
      <c r="P25" s="32">
        <f t="shared" si="0"/>
        <v>2877.4178315714285</v>
      </c>
      <c r="Q25" s="32">
        <f t="shared" si="0"/>
        <v>2405.4166666666665</v>
      </c>
      <c r="R25" s="32">
        <f t="shared" si="0"/>
        <v>2049.2103392428571</v>
      </c>
      <c r="S25" s="32">
        <f t="shared" si="0"/>
        <v>2877.4178315714285</v>
      </c>
      <c r="T25" s="32">
        <f t="shared" si="0"/>
        <v>2702.0833333333335</v>
      </c>
      <c r="U25" s="32">
        <f t="shared" si="0"/>
        <v>2713.4067678142856</v>
      </c>
      <c r="V25" s="32">
        <f t="shared" si="0"/>
        <v>1080.057721957</v>
      </c>
      <c r="W25" s="32">
        <f t="shared" si="0"/>
        <v>1683.75</v>
      </c>
      <c r="X25" s="32">
        <f t="shared" si="0"/>
        <v>1221.6666666666667</v>
      </c>
      <c r="Y25" s="32">
        <f t="shared" si="0"/>
        <v>234.25</v>
      </c>
      <c r="Z25" s="32">
        <f t="shared" si="0"/>
        <v>406.25</v>
      </c>
      <c r="AA25" s="32">
        <f t="shared" si="0"/>
        <v>169.52500000000001</v>
      </c>
      <c r="AB25" s="32">
        <f t="shared" si="0"/>
        <v>71.25</v>
      </c>
      <c r="AC25" s="32">
        <f t="shared" si="0"/>
        <v>57</v>
      </c>
      <c r="AD25" s="32">
        <f t="shared" si="0"/>
        <v>49.875</v>
      </c>
      <c r="AE25" s="32">
        <f t="shared" si="0"/>
        <v>4584.2953659499999</v>
      </c>
      <c r="AF25" s="32">
        <f t="shared" si="0"/>
        <v>5250</v>
      </c>
      <c r="AG25" s="32">
        <f t="shared" si="0"/>
        <v>4259.0067561650003</v>
      </c>
      <c r="AH25" s="32">
        <f t="shared" si="0"/>
        <v>1400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1908.3333333333333</v>
      </c>
      <c r="AM25" s="32">
        <f t="shared" si="0"/>
        <v>1789.5833333333333</v>
      </c>
      <c r="AN25" s="32">
        <f t="shared" si="0"/>
        <v>1472.8333333333333</v>
      </c>
      <c r="AO25" s="32">
        <f t="shared" si="0"/>
        <v>4176.666666666667</v>
      </c>
      <c r="AP25" s="32">
        <f t="shared" si="0"/>
        <v>3939.1666666666665</v>
      </c>
      <c r="AQ25" s="32">
        <f t="shared" si="0"/>
        <v>3147.2666666666664</v>
      </c>
    </row>
    <row r="26" spans="1:43" x14ac:dyDescent="0.35">
      <c r="F26" s="31" t="s">
        <v>43</v>
      </c>
      <c r="J26" s="33">
        <f>COUNT(J3:J22)</f>
        <v>8</v>
      </c>
      <c r="K26" s="33">
        <f t="shared" ref="K26:AQ26" si="1">COUNT(K3:K22)</f>
        <v>3</v>
      </c>
      <c r="L26" s="33">
        <f t="shared" si="1"/>
        <v>8</v>
      </c>
      <c r="M26" s="33">
        <f t="shared" si="1"/>
        <v>8</v>
      </c>
      <c r="N26" s="33">
        <f t="shared" si="1"/>
        <v>3</v>
      </c>
      <c r="O26" s="33">
        <f t="shared" si="1"/>
        <v>8</v>
      </c>
      <c r="P26" s="33">
        <f t="shared" si="1"/>
        <v>7</v>
      </c>
      <c r="Q26" s="33">
        <f t="shared" si="1"/>
        <v>3</v>
      </c>
      <c r="R26" s="33">
        <f t="shared" si="1"/>
        <v>7</v>
      </c>
      <c r="S26" s="33">
        <f t="shared" si="1"/>
        <v>7</v>
      </c>
      <c r="T26" s="33">
        <f t="shared" si="1"/>
        <v>3</v>
      </c>
      <c r="U26" s="33">
        <f t="shared" si="1"/>
        <v>7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6</v>
      </c>
      <c r="Z26" s="33">
        <f t="shared" si="1"/>
        <v>2</v>
      </c>
      <c r="AA26" s="33">
        <f t="shared" si="1"/>
        <v>6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2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4250</v>
      </c>
      <c r="Q27" s="32">
        <f t="shared" si="2"/>
        <v>3500</v>
      </c>
      <c r="R27" s="32">
        <f t="shared" si="2"/>
        <v>3500</v>
      </c>
      <c r="S27" s="32">
        <f t="shared" si="2"/>
        <v>4250</v>
      </c>
      <c r="T27" s="32">
        <f t="shared" si="2"/>
        <v>3500</v>
      </c>
      <c r="U27" s="32">
        <f t="shared" si="2"/>
        <v>4250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712.5</v>
      </c>
      <c r="Z27" s="32">
        <f t="shared" si="2"/>
        <v>712.5</v>
      </c>
      <c r="AA27" s="32">
        <f t="shared" si="2"/>
        <v>498.74999999999994</v>
      </c>
      <c r="AB27" s="32">
        <f t="shared" si="2"/>
        <v>71.25</v>
      </c>
      <c r="AC27" s="32">
        <f t="shared" si="2"/>
        <v>57</v>
      </c>
      <c r="AD27" s="32">
        <f t="shared" si="2"/>
        <v>49.875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1800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2375</v>
      </c>
      <c r="AM27" s="32">
        <f t="shared" si="2"/>
        <v>2018.75</v>
      </c>
      <c r="AN27" s="32">
        <f t="shared" si="2"/>
        <v>2000</v>
      </c>
      <c r="AO27" s="32">
        <f t="shared" si="2"/>
        <v>4750</v>
      </c>
      <c r="AP27" s="32">
        <f t="shared" si="2"/>
        <v>4037.5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475</v>
      </c>
      <c r="K28" s="32">
        <f t="shared" ref="K28:AQ28" si="3">MIN(K3:K22)</f>
        <v>479.45</v>
      </c>
      <c r="L28" s="32">
        <f t="shared" si="3"/>
        <v>250</v>
      </c>
      <c r="M28" s="32">
        <f t="shared" si="3"/>
        <v>475</v>
      </c>
      <c r="N28" s="32">
        <f t="shared" si="3"/>
        <v>479.45</v>
      </c>
      <c r="O28" s="32">
        <f t="shared" si="3"/>
        <v>250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260.23088782800005</v>
      </c>
      <c r="W28" s="32">
        <f t="shared" si="3"/>
        <v>807.5</v>
      </c>
      <c r="X28" s="32">
        <f t="shared" si="3"/>
        <v>440</v>
      </c>
      <c r="Y28" s="32">
        <f t="shared" si="3"/>
        <v>40</v>
      </c>
      <c r="Z28" s="32">
        <f t="shared" si="3"/>
        <v>100</v>
      </c>
      <c r="AA28" s="32">
        <f t="shared" si="3"/>
        <v>40</v>
      </c>
      <c r="AB28" s="32">
        <f t="shared" si="3"/>
        <v>71.25</v>
      </c>
      <c r="AC28" s="32">
        <f t="shared" si="3"/>
        <v>57</v>
      </c>
      <c r="AD28" s="32">
        <f t="shared" si="3"/>
        <v>49.875</v>
      </c>
      <c r="AE28" s="32">
        <f t="shared" si="3"/>
        <v>2000</v>
      </c>
      <c r="AF28" s="32">
        <f t="shared" si="3"/>
        <v>2000</v>
      </c>
      <c r="AG28" s="32">
        <f t="shared" si="3"/>
        <v>2000</v>
      </c>
      <c r="AH28" s="32">
        <f t="shared" si="3"/>
        <v>1000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80</v>
      </c>
      <c r="Z31" s="36"/>
      <c r="AA31" s="36">
        <f t="shared" si="4"/>
        <v>80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763.33333333333337</v>
      </c>
      <c r="K33" s="36">
        <f t="shared" ref="K33:AQ33" si="6">AVERAGEIF($I$3:$I$22,"m",K$3:K$22)</f>
        <v>725</v>
      </c>
      <c r="L33" s="36">
        <f t="shared" si="6"/>
        <v>763.33333333333337</v>
      </c>
      <c r="M33" s="36">
        <f t="shared" si="6"/>
        <v>763.33333333333337</v>
      </c>
      <c r="N33" s="36">
        <f t="shared" si="6"/>
        <v>725</v>
      </c>
      <c r="O33" s="36">
        <f t="shared" si="6"/>
        <v>763.33333333333337</v>
      </c>
      <c r="P33" s="36">
        <f t="shared" si="6"/>
        <v>1746.6666666666667</v>
      </c>
      <c r="Q33" s="36">
        <f t="shared" si="6"/>
        <v>890</v>
      </c>
      <c r="R33" s="36">
        <f t="shared" si="6"/>
        <v>1503.3333333333333</v>
      </c>
      <c r="S33" s="36">
        <f t="shared" si="6"/>
        <v>1746.6666666666667</v>
      </c>
      <c r="T33" s="36">
        <f t="shared" si="6"/>
        <v>1780</v>
      </c>
      <c r="U33" s="36">
        <f t="shared" si="6"/>
        <v>1746.6666666666667</v>
      </c>
      <c r="V33" s="36">
        <f t="shared" si="6"/>
        <v>1555</v>
      </c>
      <c r="W33" s="36">
        <f t="shared" si="6"/>
        <v>2560</v>
      </c>
      <c r="X33" s="36">
        <f t="shared" si="6"/>
        <v>1500</v>
      </c>
      <c r="Y33" s="36">
        <f t="shared" si="6"/>
        <v>161.5</v>
      </c>
      <c r="Z33" s="36">
        <f t="shared" si="6"/>
        <v>100</v>
      </c>
      <c r="AA33" s="36">
        <f t="shared" si="6"/>
        <v>139.19999999999999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1400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3</v>
      </c>
      <c r="K34" s="37">
        <f t="shared" ref="K34:AQ34" si="7">COUNTIFS($I$3:$I$22,"m",K$3:K$22,"&gt;1")</f>
        <v>2</v>
      </c>
      <c r="L34" s="37">
        <f t="shared" si="7"/>
        <v>3</v>
      </c>
      <c r="M34" s="37">
        <f t="shared" si="7"/>
        <v>3</v>
      </c>
      <c r="N34" s="37">
        <f t="shared" si="7"/>
        <v>2</v>
      </c>
      <c r="O34" s="37">
        <f t="shared" si="7"/>
        <v>3</v>
      </c>
      <c r="P34" s="37">
        <f t="shared" si="7"/>
        <v>3</v>
      </c>
      <c r="Q34" s="37">
        <f t="shared" si="7"/>
        <v>1</v>
      </c>
      <c r="R34" s="37">
        <f t="shared" si="7"/>
        <v>3</v>
      </c>
      <c r="S34" s="37">
        <f t="shared" si="7"/>
        <v>3</v>
      </c>
      <c r="T34" s="37">
        <f t="shared" si="7"/>
        <v>1</v>
      </c>
      <c r="U34" s="37">
        <f t="shared" si="7"/>
        <v>3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2</v>
      </c>
      <c r="Z34" s="37">
        <f t="shared" si="7"/>
        <v>1</v>
      </c>
      <c r="AA34" s="37">
        <f t="shared" si="7"/>
        <v>2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2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680.1283214</v>
      </c>
      <c r="K35" s="36">
        <f t="shared" ref="K35:AQ35" si="8">AVERAGEIF($I$3:$I$22,"l",K$3:K$22)</f>
        <v>479.45</v>
      </c>
      <c r="L35" s="36">
        <f t="shared" si="8"/>
        <v>372.75649164666669</v>
      </c>
      <c r="M35" s="36">
        <f t="shared" si="8"/>
        <v>680.1283214</v>
      </c>
      <c r="N35" s="36">
        <f t="shared" si="8"/>
        <v>479.45</v>
      </c>
      <c r="O35" s="36">
        <f t="shared" si="8"/>
        <v>372.75649164666669</v>
      </c>
      <c r="P35" s="36">
        <f t="shared" si="8"/>
        <v>3800.641607</v>
      </c>
      <c r="Q35" s="36">
        <f t="shared" si="8"/>
        <v>2826.25</v>
      </c>
      <c r="R35" s="36">
        <f t="shared" si="8"/>
        <v>2111.4907915666668</v>
      </c>
      <c r="S35" s="36">
        <f t="shared" si="8"/>
        <v>3800.641607</v>
      </c>
      <c r="T35" s="36">
        <f t="shared" si="8"/>
        <v>2826.25</v>
      </c>
      <c r="U35" s="36">
        <f t="shared" si="8"/>
        <v>3417.9491249000002</v>
      </c>
      <c r="V35" s="36">
        <f t="shared" si="8"/>
        <v>605.11544391400002</v>
      </c>
      <c r="W35" s="36">
        <f t="shared" si="8"/>
        <v>807.5</v>
      </c>
      <c r="X35" s="36">
        <f t="shared" si="8"/>
        <v>665</v>
      </c>
      <c r="Y35" s="36">
        <f t="shared" si="8"/>
        <v>334.16666666666669</v>
      </c>
      <c r="Z35" s="36">
        <f t="shared" si="8"/>
        <v>712.5</v>
      </c>
      <c r="AA35" s="36">
        <f t="shared" si="8"/>
        <v>219.58333333333334</v>
      </c>
      <c r="AB35" s="36">
        <f t="shared" si="8"/>
        <v>71.25</v>
      </c>
      <c r="AC35" s="36">
        <f t="shared" si="8"/>
        <v>57</v>
      </c>
      <c r="AD35" s="36">
        <f t="shared" si="8"/>
        <v>49.875</v>
      </c>
      <c r="AE35" s="36">
        <f t="shared" si="8"/>
        <v>3252.8860978500002</v>
      </c>
      <c r="AF35" s="36"/>
      <c r="AG35" s="36">
        <f t="shared" si="8"/>
        <v>2277.0202684950004</v>
      </c>
      <c r="AH35" s="36"/>
      <c r="AI35" s="36"/>
      <c r="AJ35" s="36"/>
      <c r="AK35" s="36"/>
      <c r="AL35" s="36">
        <f t="shared" si="8"/>
        <v>2375</v>
      </c>
      <c r="AM35" s="36">
        <f t="shared" si="8"/>
        <v>2018.75</v>
      </c>
      <c r="AN35" s="36">
        <f t="shared" si="8"/>
        <v>1662.5</v>
      </c>
      <c r="AO35" s="36">
        <f t="shared" si="8"/>
        <v>4750</v>
      </c>
      <c r="AP35" s="36">
        <f t="shared" si="8"/>
        <v>4037.5</v>
      </c>
      <c r="AQ35" s="36">
        <f t="shared" si="8"/>
        <v>3325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891.66666666666663</v>
      </c>
      <c r="K38" s="36">
        <f t="shared" ref="K38:AQ38" si="10">AVERAGEIF($H$3:$H$22,"PL",K$3:K$22)</f>
        <v>479.45</v>
      </c>
      <c r="L38" s="36">
        <f t="shared" si="10"/>
        <v>660.83333333333337</v>
      </c>
      <c r="M38" s="36">
        <f t="shared" si="10"/>
        <v>891.66666666666663</v>
      </c>
      <c r="N38" s="36">
        <f t="shared" si="10"/>
        <v>479.45</v>
      </c>
      <c r="O38" s="36">
        <f t="shared" si="10"/>
        <v>660.83333333333337</v>
      </c>
      <c r="P38" s="36">
        <f t="shared" si="10"/>
        <v>3691.6666666666665</v>
      </c>
      <c r="Q38" s="36">
        <f t="shared" si="10"/>
        <v>3163.125</v>
      </c>
      <c r="R38" s="36">
        <f t="shared" si="10"/>
        <v>2385.2083333333335</v>
      </c>
      <c r="S38" s="36">
        <f t="shared" si="10"/>
        <v>3691.6666666666665</v>
      </c>
      <c r="T38" s="36">
        <f t="shared" si="10"/>
        <v>3163.125</v>
      </c>
      <c r="U38" s="36">
        <f t="shared" si="10"/>
        <v>3691.6666666666665</v>
      </c>
      <c r="V38" s="36">
        <f t="shared" si="10"/>
        <v>950</v>
      </c>
      <c r="W38" s="36">
        <f t="shared" si="10"/>
        <v>807.5</v>
      </c>
      <c r="X38" s="36">
        <f t="shared" si="10"/>
        <v>665</v>
      </c>
      <c r="Y38" s="36">
        <f t="shared" si="10"/>
        <v>481.25</v>
      </c>
      <c r="Z38" s="36">
        <f t="shared" si="10"/>
        <v>712.5</v>
      </c>
      <c r="AA38" s="36">
        <f t="shared" si="10"/>
        <v>309.375</v>
      </c>
      <c r="AB38" s="36">
        <f t="shared" si="10"/>
        <v>71.25</v>
      </c>
      <c r="AC38" s="36">
        <f t="shared" si="10"/>
        <v>57</v>
      </c>
      <c r="AD38" s="36">
        <f t="shared" si="10"/>
        <v>49.875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/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1908.3333333333333</v>
      </c>
      <c r="AM38" s="36">
        <f t="shared" si="10"/>
        <v>1789.5833333333333</v>
      </c>
      <c r="AN38" s="36">
        <f t="shared" si="10"/>
        <v>1472.8333333333333</v>
      </c>
      <c r="AO38" s="36">
        <f t="shared" si="10"/>
        <v>4176.666666666667</v>
      </c>
      <c r="AP38" s="36">
        <f t="shared" si="10"/>
        <v>3939.1666666666665</v>
      </c>
      <c r="AQ38" s="36">
        <f t="shared" si="10"/>
        <v>3147.2666666666664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1</v>
      </c>
      <c r="L39" s="37">
        <f t="shared" si="11"/>
        <v>3</v>
      </c>
      <c r="M39" s="37">
        <f t="shared" si="11"/>
        <v>3</v>
      </c>
      <c r="N39" s="37">
        <f t="shared" si="11"/>
        <v>1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0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721.79498806666663</v>
      </c>
      <c r="K40" s="36">
        <f t="shared" ref="K40:AK40" si="12">AVERAGEIF($H$3:$H$22,"CC",K$3:K$22)</f>
        <v>560</v>
      </c>
      <c r="L40" s="36">
        <f t="shared" si="12"/>
        <v>645.25649164666663</v>
      </c>
      <c r="M40" s="36">
        <f t="shared" si="12"/>
        <v>721.79498806666663</v>
      </c>
      <c r="N40" s="36">
        <f t="shared" si="12"/>
        <v>560</v>
      </c>
      <c r="O40" s="36">
        <f t="shared" si="12"/>
        <v>645.25649164666663</v>
      </c>
      <c r="P40" s="36">
        <f t="shared" si="12"/>
        <v>2263.4624105000003</v>
      </c>
      <c r="Q40" s="36"/>
      <c r="R40" s="36">
        <f t="shared" si="12"/>
        <v>1689.4236873500001</v>
      </c>
      <c r="S40" s="36">
        <f t="shared" si="12"/>
        <v>2263.4624105000003</v>
      </c>
      <c r="T40" s="36"/>
      <c r="U40" s="36">
        <f t="shared" si="12"/>
        <v>1689.4236873500001</v>
      </c>
      <c r="V40" s="36">
        <f t="shared" si="12"/>
        <v>260.23088782800005</v>
      </c>
      <c r="W40" s="36"/>
      <c r="X40" s="36"/>
      <c r="Y40" s="36"/>
      <c r="Z40" s="36"/>
      <c r="AA40" s="36"/>
      <c r="AB40" s="36"/>
      <c r="AC40" s="36"/>
      <c r="AD40" s="36"/>
      <c r="AE40" s="36">
        <f t="shared" si="12"/>
        <v>3252.8860978500002</v>
      </c>
      <c r="AF40" s="36"/>
      <c r="AG40" s="36">
        <f t="shared" si="12"/>
        <v>2277.0202684950004</v>
      </c>
      <c r="AH40" s="36">
        <f t="shared" si="12"/>
        <v>1800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3</v>
      </c>
      <c r="K41" s="37">
        <f t="shared" ref="K41:AQ41" si="13">COUNTIFS($H$3:$H$22,"CC",K$3:K$22,"&gt;1")</f>
        <v>1</v>
      </c>
      <c r="L41" s="37">
        <f t="shared" si="13"/>
        <v>3</v>
      </c>
      <c r="M41" s="37">
        <f t="shared" si="13"/>
        <v>3</v>
      </c>
      <c r="N41" s="37">
        <f t="shared" si="13"/>
        <v>1</v>
      </c>
      <c r="O41" s="37">
        <f t="shared" si="13"/>
        <v>3</v>
      </c>
      <c r="P41" s="37">
        <f t="shared" si="13"/>
        <v>2</v>
      </c>
      <c r="Q41" s="37">
        <f t="shared" si="13"/>
        <v>0</v>
      </c>
      <c r="R41" s="37">
        <f t="shared" si="13"/>
        <v>2</v>
      </c>
      <c r="S41" s="37">
        <f t="shared" si="13"/>
        <v>2</v>
      </c>
      <c r="T41" s="37">
        <f t="shared" si="13"/>
        <v>0</v>
      </c>
      <c r="U41" s="37">
        <f t="shared" si="13"/>
        <v>2</v>
      </c>
      <c r="V41" s="37">
        <f t="shared" si="13"/>
        <v>1</v>
      </c>
      <c r="W41" s="37">
        <f t="shared" si="13"/>
        <v>0</v>
      </c>
      <c r="X41" s="37">
        <f t="shared" si="13"/>
        <v>0</v>
      </c>
      <c r="Y41" s="37">
        <f t="shared" si="13"/>
        <v>0</v>
      </c>
      <c r="Z41" s="37">
        <f t="shared" si="13"/>
        <v>0</v>
      </c>
      <c r="AA41" s="37">
        <f t="shared" si="13"/>
        <v>0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1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60</v>
      </c>
      <c r="Z42" s="36"/>
      <c r="AA42" s="36">
        <f t="shared" si="14"/>
        <v>60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H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2270</v>
      </c>
      <c r="Q44" s="36">
        <f t="shared" si="16"/>
        <v>890</v>
      </c>
      <c r="R44" s="36">
        <f t="shared" si="16"/>
        <v>1905</v>
      </c>
      <c r="S44" s="36">
        <f t="shared" si="16"/>
        <v>2270</v>
      </c>
      <c r="T44" s="36">
        <f t="shared" si="16"/>
        <v>1780</v>
      </c>
      <c r="U44" s="36">
        <f t="shared" si="16"/>
        <v>2270</v>
      </c>
      <c r="V44" s="36">
        <f t="shared" si="16"/>
        <v>1555</v>
      </c>
      <c r="W44" s="36">
        <f t="shared" si="16"/>
        <v>2560</v>
      </c>
      <c r="X44" s="36">
        <f t="shared" si="16"/>
        <v>1500</v>
      </c>
      <c r="Y44" s="36">
        <f t="shared" si="16"/>
        <v>161.5</v>
      </c>
      <c r="Z44" s="36">
        <f t="shared" si="16"/>
        <v>100</v>
      </c>
      <c r="AA44" s="36">
        <f t="shared" si="16"/>
        <v>139.19999999999999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>
        <f t="shared" si="16"/>
        <v>1000</v>
      </c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2</v>
      </c>
      <c r="Q45" s="37">
        <f t="shared" si="17"/>
        <v>1</v>
      </c>
      <c r="R45" s="37">
        <f t="shared" si="17"/>
        <v>2</v>
      </c>
      <c r="S45" s="37">
        <f t="shared" si="17"/>
        <v>2</v>
      </c>
      <c r="T45" s="37">
        <f t="shared" si="17"/>
        <v>1</v>
      </c>
      <c r="U45" s="37">
        <f t="shared" si="17"/>
        <v>2</v>
      </c>
      <c r="V45" s="37">
        <f t="shared" si="17"/>
        <v>2</v>
      </c>
      <c r="W45" s="37">
        <f t="shared" si="17"/>
        <v>1</v>
      </c>
      <c r="X45" s="37">
        <f t="shared" si="17"/>
        <v>2</v>
      </c>
      <c r="Y45" s="37">
        <f t="shared" si="17"/>
        <v>2</v>
      </c>
      <c r="Z45" s="37">
        <f t="shared" si="17"/>
        <v>1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1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806.73082736666674</v>
      </c>
      <c r="K47" s="36">
        <f t="shared" ref="K47:AQ47" si="18">AVERAGEIF($F$3:$F$22,"SW",K$3:K$22)</f>
        <v>519.72500000000002</v>
      </c>
      <c r="L47" s="36">
        <f t="shared" si="18"/>
        <v>653.04491249</v>
      </c>
      <c r="M47" s="36">
        <f t="shared" si="18"/>
        <v>806.73082736666674</v>
      </c>
      <c r="N47" s="36">
        <f t="shared" si="18"/>
        <v>519.72500000000002</v>
      </c>
      <c r="O47" s="36">
        <f t="shared" si="18"/>
        <v>653.04491249</v>
      </c>
      <c r="P47" s="36">
        <f t="shared" si="18"/>
        <v>3150.3849642</v>
      </c>
      <c r="Q47" s="36">
        <f t="shared" si="18"/>
        <v>2826.25</v>
      </c>
      <c r="R47" s="36">
        <f t="shared" si="18"/>
        <v>1990.8944749400002</v>
      </c>
      <c r="S47" s="36">
        <f t="shared" si="18"/>
        <v>3150.3849642</v>
      </c>
      <c r="T47" s="36">
        <f t="shared" si="18"/>
        <v>2826.25</v>
      </c>
      <c r="U47" s="36">
        <f t="shared" si="18"/>
        <v>2920.7694749400002</v>
      </c>
      <c r="V47" s="36">
        <f t="shared" si="18"/>
        <v>586.74362927599998</v>
      </c>
      <c r="W47" s="36">
        <f t="shared" si="18"/>
        <v>807.5</v>
      </c>
      <c r="X47" s="36">
        <f t="shared" si="18"/>
        <v>552.5</v>
      </c>
      <c r="Y47" s="36">
        <f t="shared" si="18"/>
        <v>261.10000000000002</v>
      </c>
      <c r="Z47" s="36">
        <f t="shared" si="18"/>
        <v>712.5</v>
      </c>
      <c r="AA47" s="36">
        <f t="shared" si="18"/>
        <v>183.43</v>
      </c>
      <c r="AB47" s="36">
        <f t="shared" si="18"/>
        <v>71.25</v>
      </c>
      <c r="AC47" s="36">
        <f t="shared" si="18"/>
        <v>57</v>
      </c>
      <c r="AD47" s="36">
        <f t="shared" si="18"/>
        <v>49.875</v>
      </c>
      <c r="AE47" s="36">
        <f t="shared" si="18"/>
        <v>3252.8860978500002</v>
      </c>
      <c r="AF47" s="36"/>
      <c r="AG47" s="36">
        <f t="shared" si="18"/>
        <v>2277.0202684950004</v>
      </c>
      <c r="AH47" s="36">
        <f t="shared" si="18"/>
        <v>1400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1862.5</v>
      </c>
      <c r="AM47" s="36">
        <f t="shared" si="18"/>
        <v>1684.375</v>
      </c>
      <c r="AN47" s="36">
        <f t="shared" si="18"/>
        <v>1209.25</v>
      </c>
      <c r="AO47" s="36">
        <f t="shared" si="18"/>
        <v>4265</v>
      </c>
      <c r="AP47" s="36">
        <f t="shared" si="18"/>
        <v>3908.75</v>
      </c>
      <c r="AQ47" s="36">
        <f t="shared" si="18"/>
        <v>2720.9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19">COUNTIFS($F$3:$F$22,"SW",K$3:K$22,"&gt;1")</f>
        <v>2</v>
      </c>
      <c r="L48" s="37">
        <f t="shared" si="19"/>
        <v>6</v>
      </c>
      <c r="M48" s="37">
        <f t="shared" si="19"/>
        <v>6</v>
      </c>
      <c r="N48" s="37">
        <f t="shared" si="19"/>
        <v>2</v>
      </c>
      <c r="O48" s="37">
        <f t="shared" si="19"/>
        <v>6</v>
      </c>
      <c r="P48" s="37">
        <f t="shared" si="19"/>
        <v>5</v>
      </c>
      <c r="Q48" s="37">
        <f t="shared" si="19"/>
        <v>1</v>
      </c>
      <c r="R48" s="37">
        <f t="shared" si="19"/>
        <v>5</v>
      </c>
      <c r="S48" s="37">
        <f t="shared" si="19"/>
        <v>5</v>
      </c>
      <c r="T48" s="37">
        <f t="shared" si="19"/>
        <v>1</v>
      </c>
      <c r="U48" s="37">
        <f t="shared" si="19"/>
        <v>5</v>
      </c>
      <c r="V48" s="37">
        <f t="shared" si="19"/>
        <v>3</v>
      </c>
      <c r="W48" s="37">
        <f t="shared" si="19"/>
        <v>1</v>
      </c>
      <c r="X48" s="37">
        <f t="shared" si="19"/>
        <v>2</v>
      </c>
      <c r="Y48" s="37">
        <f t="shared" si="19"/>
        <v>5</v>
      </c>
      <c r="Z48" s="37">
        <f t="shared" si="19"/>
        <v>1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2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721.73082736666674</v>
      </c>
      <c r="K49" s="36">
        <f t="shared" ref="K49:AQ49" si="20">AVERAGEIF($G$3:$G$22,"SaaS",K$3:K$22)</f>
        <v>643.15</v>
      </c>
      <c r="L49" s="36">
        <f t="shared" si="20"/>
        <v>568.04491249</v>
      </c>
      <c r="M49" s="36">
        <f t="shared" si="20"/>
        <v>721.73082736666674</v>
      </c>
      <c r="N49" s="36">
        <f t="shared" si="20"/>
        <v>643.15</v>
      </c>
      <c r="O49" s="36">
        <f t="shared" si="20"/>
        <v>568.04491249</v>
      </c>
      <c r="P49" s="36">
        <f t="shared" si="20"/>
        <v>2877.4178315714285</v>
      </c>
      <c r="Q49" s="36">
        <f t="shared" si="20"/>
        <v>2405.4166666666665</v>
      </c>
      <c r="R49" s="36">
        <f t="shared" si="20"/>
        <v>2049.2103392428571</v>
      </c>
      <c r="S49" s="36">
        <f t="shared" si="20"/>
        <v>2877.4178315714285</v>
      </c>
      <c r="T49" s="36">
        <f t="shared" si="20"/>
        <v>2702.0833333333335</v>
      </c>
      <c r="U49" s="36">
        <f t="shared" si="20"/>
        <v>2713.4067678142856</v>
      </c>
      <c r="V49" s="36">
        <f t="shared" si="20"/>
        <v>1080.057721957</v>
      </c>
      <c r="W49" s="36">
        <f t="shared" si="20"/>
        <v>1683.75</v>
      </c>
      <c r="X49" s="36">
        <f t="shared" si="20"/>
        <v>1221.6666666666667</v>
      </c>
      <c r="Y49" s="36">
        <f t="shared" si="20"/>
        <v>273.10000000000002</v>
      </c>
      <c r="Z49" s="36">
        <f t="shared" si="20"/>
        <v>406.25</v>
      </c>
      <c r="AA49" s="36">
        <f t="shared" si="20"/>
        <v>195.43</v>
      </c>
      <c r="AB49" s="36">
        <f t="shared" si="20"/>
        <v>71.25</v>
      </c>
      <c r="AC49" s="36">
        <f t="shared" si="20"/>
        <v>57</v>
      </c>
      <c r="AD49" s="36">
        <f t="shared" si="20"/>
        <v>49.875</v>
      </c>
      <c r="AE49" s="36">
        <f t="shared" si="20"/>
        <v>4584.2953659499999</v>
      </c>
      <c r="AF49" s="36">
        <f t="shared" si="20"/>
        <v>5250</v>
      </c>
      <c r="AG49" s="36">
        <f t="shared" si="20"/>
        <v>4259.0067561650003</v>
      </c>
      <c r="AH49" s="36">
        <f t="shared" si="20"/>
        <v>1400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1908.3333333333333</v>
      </c>
      <c r="AM49" s="36">
        <f t="shared" si="20"/>
        <v>1789.5833333333333</v>
      </c>
      <c r="AN49" s="36">
        <f t="shared" si="20"/>
        <v>1472.8333333333333</v>
      </c>
      <c r="AO49" s="36">
        <f t="shared" si="20"/>
        <v>4176.666666666667</v>
      </c>
      <c r="AP49" s="36">
        <f t="shared" si="20"/>
        <v>3939.1666666666665</v>
      </c>
      <c r="AQ49" s="36">
        <f t="shared" si="20"/>
        <v>3147.2666666666664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6</v>
      </c>
      <c r="K50" s="37">
        <f t="shared" ref="K50:AQ50" si="21">COUNTIFS($G$3:$G$22,"SaaS",K$3:K$22,"&gt;1")</f>
        <v>3</v>
      </c>
      <c r="L50" s="37">
        <f t="shared" si="21"/>
        <v>6</v>
      </c>
      <c r="M50" s="37">
        <f t="shared" si="21"/>
        <v>6</v>
      </c>
      <c r="N50" s="37">
        <f t="shared" si="21"/>
        <v>3</v>
      </c>
      <c r="O50" s="37">
        <f t="shared" si="21"/>
        <v>6</v>
      </c>
      <c r="P50" s="37">
        <f t="shared" si="21"/>
        <v>7</v>
      </c>
      <c r="Q50" s="37">
        <f t="shared" si="21"/>
        <v>3</v>
      </c>
      <c r="R50" s="37">
        <f t="shared" si="21"/>
        <v>7</v>
      </c>
      <c r="S50" s="37">
        <f t="shared" si="21"/>
        <v>7</v>
      </c>
      <c r="T50" s="37">
        <f t="shared" si="21"/>
        <v>3</v>
      </c>
      <c r="U50" s="37">
        <f t="shared" si="21"/>
        <v>7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5</v>
      </c>
      <c r="Z50" s="37">
        <f t="shared" si="21"/>
        <v>2</v>
      </c>
      <c r="AA50" s="37">
        <f t="shared" si="21"/>
        <v>5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2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898</v>
      </c>
      <c r="K54" s="36">
        <f t="shared" ref="K54:AQ54" si="23">AVERAGEIF($D$3:$D$22,"S",K$3:K$22)</f>
        <v>725</v>
      </c>
      <c r="L54" s="36">
        <f t="shared" si="23"/>
        <v>788</v>
      </c>
      <c r="M54" s="36">
        <f t="shared" si="23"/>
        <v>898</v>
      </c>
      <c r="N54" s="36">
        <f t="shared" si="23"/>
        <v>725</v>
      </c>
      <c r="O54" s="36">
        <f t="shared" si="23"/>
        <v>788</v>
      </c>
      <c r="P54" s="36">
        <f t="shared" si="23"/>
        <v>2335</v>
      </c>
      <c r="Q54" s="36">
        <f t="shared" si="23"/>
        <v>2195</v>
      </c>
      <c r="R54" s="36">
        <f t="shared" si="23"/>
        <v>1604.53125</v>
      </c>
      <c r="S54" s="36">
        <f t="shared" si="23"/>
        <v>2335</v>
      </c>
      <c r="T54" s="36">
        <f t="shared" si="23"/>
        <v>2640</v>
      </c>
      <c r="U54" s="36">
        <f t="shared" si="23"/>
        <v>2335</v>
      </c>
      <c r="V54" s="36">
        <f t="shared" si="23"/>
        <v>2560</v>
      </c>
      <c r="W54" s="36">
        <f t="shared" si="23"/>
        <v>2560</v>
      </c>
      <c r="X54" s="36">
        <f t="shared" si="23"/>
        <v>2560</v>
      </c>
      <c r="Y54" s="36">
        <f t="shared" si="23"/>
        <v>175</v>
      </c>
      <c r="Z54" s="36">
        <f t="shared" si="23"/>
        <v>100</v>
      </c>
      <c r="AA54" s="36">
        <f t="shared" si="23"/>
        <v>110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1800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5</v>
      </c>
      <c r="K55" s="37">
        <f t="shared" ref="K55:AQ55" si="24">COUNTIFS($D$3:$D$22,"S",K$3:K$22,"&gt;1")</f>
        <v>2</v>
      </c>
      <c r="L55" s="37">
        <f t="shared" si="24"/>
        <v>5</v>
      </c>
      <c r="M55" s="37">
        <f t="shared" si="24"/>
        <v>5</v>
      </c>
      <c r="N55" s="37">
        <f t="shared" si="24"/>
        <v>2</v>
      </c>
      <c r="O55" s="37">
        <f t="shared" si="24"/>
        <v>5</v>
      </c>
      <c r="P55" s="37">
        <f t="shared" si="24"/>
        <v>4</v>
      </c>
      <c r="Q55" s="37">
        <f t="shared" si="24"/>
        <v>2</v>
      </c>
      <c r="R55" s="37">
        <f t="shared" si="24"/>
        <v>4</v>
      </c>
      <c r="S55" s="37">
        <f t="shared" si="24"/>
        <v>4</v>
      </c>
      <c r="T55" s="37">
        <f t="shared" si="24"/>
        <v>2</v>
      </c>
      <c r="U55" s="37">
        <f t="shared" si="24"/>
        <v>4</v>
      </c>
      <c r="V55" s="37">
        <f t="shared" si="24"/>
        <v>1</v>
      </c>
      <c r="W55" s="37">
        <f t="shared" si="24"/>
        <v>1</v>
      </c>
      <c r="X55" s="37">
        <f t="shared" si="24"/>
        <v>1</v>
      </c>
      <c r="Y55" s="37">
        <f t="shared" si="24"/>
        <v>2</v>
      </c>
      <c r="Z55" s="37">
        <f t="shared" si="24"/>
        <v>1</v>
      </c>
      <c r="AA55" s="37">
        <f t="shared" si="24"/>
        <v>2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1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765.38496420000013</v>
      </c>
      <c r="K56" s="36"/>
      <c r="L56" s="36">
        <f t="shared" ref="L56:AQ56" si="25">AVERAGEIF($D$3:$D$22,"m",L$3:L$22)</f>
        <v>535.76947494000001</v>
      </c>
      <c r="M56" s="36">
        <f t="shared" si="25"/>
        <v>765.38496420000013</v>
      </c>
      <c r="N56" s="36"/>
      <c r="O56" s="36">
        <f t="shared" si="25"/>
        <v>535.76947494000001</v>
      </c>
      <c r="P56" s="36">
        <f t="shared" si="25"/>
        <v>3738.4624105000003</v>
      </c>
      <c r="Q56" s="36"/>
      <c r="R56" s="36">
        <f t="shared" si="25"/>
        <v>2799.4236873500004</v>
      </c>
      <c r="S56" s="36">
        <f t="shared" si="25"/>
        <v>3738.4624105000003</v>
      </c>
      <c r="T56" s="36"/>
      <c r="U56" s="36">
        <f t="shared" si="25"/>
        <v>3164.4236873500004</v>
      </c>
      <c r="V56" s="36">
        <f t="shared" si="25"/>
        <v>405.11544391400002</v>
      </c>
      <c r="W56" s="36"/>
      <c r="X56" s="36">
        <f t="shared" si="25"/>
        <v>440</v>
      </c>
      <c r="Y56" s="36">
        <f t="shared" si="25"/>
        <v>151.5</v>
      </c>
      <c r="Z56" s="36"/>
      <c r="AA56" s="36">
        <f t="shared" si="25"/>
        <v>129.19999999999999</v>
      </c>
      <c r="AB56" s="36"/>
      <c r="AC56" s="36"/>
      <c r="AD56" s="36"/>
      <c r="AE56" s="36">
        <f t="shared" si="25"/>
        <v>3252.8860978500002</v>
      </c>
      <c r="AF56" s="36"/>
      <c r="AG56" s="36">
        <f t="shared" si="25"/>
        <v>2277.0202684950004</v>
      </c>
      <c r="AH56" s="36">
        <f t="shared" si="25"/>
        <v>1000</v>
      </c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1</v>
      </c>
      <c r="K57" s="37">
        <f t="shared" ref="K57:AQ57" si="26">COUNTIFS($D$3:$D$22,"m",K$3:K$22,"&gt;1")</f>
        <v>0</v>
      </c>
      <c r="L57" s="37">
        <f t="shared" si="26"/>
        <v>1</v>
      </c>
      <c r="M57" s="37">
        <f t="shared" si="26"/>
        <v>1</v>
      </c>
      <c r="N57" s="37">
        <f t="shared" si="26"/>
        <v>0</v>
      </c>
      <c r="O57" s="37">
        <f t="shared" si="26"/>
        <v>1</v>
      </c>
      <c r="P57" s="37">
        <f t="shared" si="26"/>
        <v>2</v>
      </c>
      <c r="Q57" s="37">
        <f t="shared" si="26"/>
        <v>0</v>
      </c>
      <c r="R57" s="37">
        <f t="shared" si="26"/>
        <v>2</v>
      </c>
      <c r="S57" s="37">
        <f t="shared" si="26"/>
        <v>2</v>
      </c>
      <c r="T57" s="37">
        <f t="shared" si="26"/>
        <v>0</v>
      </c>
      <c r="U57" s="37">
        <f t="shared" si="26"/>
        <v>2</v>
      </c>
      <c r="V57" s="37">
        <f t="shared" si="26"/>
        <v>2</v>
      </c>
      <c r="W57" s="37">
        <f t="shared" si="26"/>
        <v>0</v>
      </c>
      <c r="X57" s="37">
        <f t="shared" si="26"/>
        <v>1</v>
      </c>
      <c r="Y57" s="37">
        <f t="shared" si="26"/>
        <v>2</v>
      </c>
      <c r="Z57" s="37">
        <f t="shared" si="26"/>
        <v>0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1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475</v>
      </c>
      <c r="K58" s="36">
        <f t="shared" ref="K58:AQ58" si="27">AVERAGEIF($D$3:$D$22,"l",K$3:K$22)</f>
        <v>479.45</v>
      </c>
      <c r="L58" s="36">
        <f t="shared" si="27"/>
        <v>332.5</v>
      </c>
      <c r="M58" s="36">
        <f t="shared" si="27"/>
        <v>475</v>
      </c>
      <c r="N58" s="36">
        <f t="shared" si="27"/>
        <v>479.45</v>
      </c>
      <c r="O58" s="36">
        <f t="shared" si="27"/>
        <v>332.5</v>
      </c>
      <c r="P58" s="36">
        <f t="shared" si="27"/>
        <v>3325</v>
      </c>
      <c r="Q58" s="36">
        <f t="shared" si="27"/>
        <v>2826.25</v>
      </c>
      <c r="R58" s="36">
        <f t="shared" si="27"/>
        <v>2327.5</v>
      </c>
      <c r="S58" s="36">
        <f t="shared" si="27"/>
        <v>3325</v>
      </c>
      <c r="T58" s="36">
        <f t="shared" si="27"/>
        <v>2826.25</v>
      </c>
      <c r="U58" s="36">
        <f t="shared" si="27"/>
        <v>3325</v>
      </c>
      <c r="V58" s="36">
        <f t="shared" si="27"/>
        <v>950</v>
      </c>
      <c r="W58" s="36">
        <f t="shared" si="27"/>
        <v>807.5</v>
      </c>
      <c r="X58" s="36">
        <f t="shared" si="27"/>
        <v>665</v>
      </c>
      <c r="Y58" s="36">
        <f t="shared" si="27"/>
        <v>376.25</v>
      </c>
      <c r="Z58" s="36">
        <f t="shared" si="27"/>
        <v>712.5</v>
      </c>
      <c r="AA58" s="36">
        <f t="shared" si="27"/>
        <v>269.375</v>
      </c>
      <c r="AB58" s="36">
        <f t="shared" si="27"/>
        <v>71.25</v>
      </c>
      <c r="AC58" s="36">
        <f t="shared" si="27"/>
        <v>57</v>
      </c>
      <c r="AD58" s="36">
        <f t="shared" si="27"/>
        <v>49.875</v>
      </c>
      <c r="AE58" s="36"/>
      <c r="AF58" s="36"/>
      <c r="AG58" s="36"/>
      <c r="AH58" s="36"/>
      <c r="AI58" s="36"/>
      <c r="AJ58" s="36"/>
      <c r="AK58" s="36"/>
      <c r="AL58" s="36">
        <f t="shared" si="27"/>
        <v>2375</v>
      </c>
      <c r="AM58" s="36">
        <f t="shared" si="27"/>
        <v>2018.75</v>
      </c>
      <c r="AN58" s="36">
        <f t="shared" si="27"/>
        <v>1662.5</v>
      </c>
      <c r="AO58" s="36">
        <f t="shared" si="27"/>
        <v>4750</v>
      </c>
      <c r="AP58" s="36">
        <f t="shared" si="27"/>
        <v>4037.5</v>
      </c>
      <c r="AQ58" s="36">
        <f t="shared" si="27"/>
        <v>3325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4" t="s">
        <v>11</v>
      </c>
      <c r="K2" s="4" t="s">
        <v>12</v>
      </c>
      <c r="L2" s="4" t="s">
        <v>13</v>
      </c>
      <c r="M2" s="4" t="s">
        <v>11</v>
      </c>
      <c r="N2" s="4" t="s">
        <v>12</v>
      </c>
      <c r="O2" s="4" t="s">
        <v>13</v>
      </c>
      <c r="P2" s="4" t="s">
        <v>11</v>
      </c>
      <c r="Q2" s="4" t="s">
        <v>12</v>
      </c>
      <c r="R2" s="4" t="s">
        <v>13</v>
      </c>
      <c r="S2" s="4" t="s">
        <v>11</v>
      </c>
      <c r="T2" s="4" t="s">
        <v>12</v>
      </c>
      <c r="U2" s="4" t="s">
        <v>13</v>
      </c>
      <c r="V2" s="4" t="s">
        <v>11</v>
      </c>
      <c r="W2" s="4" t="s">
        <v>12</v>
      </c>
      <c r="X2" s="4" t="s">
        <v>13</v>
      </c>
      <c r="Y2" s="4" t="s">
        <v>11</v>
      </c>
      <c r="Z2" s="4" t="s">
        <v>12</v>
      </c>
      <c r="AA2" s="4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40</v>
      </c>
      <c r="Z3" s="113"/>
      <c r="AA3" s="111">
        <v>40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890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13"/>
      <c r="K10" s="113"/>
      <c r="L10" s="111"/>
      <c r="M10" s="114"/>
      <c r="N10" s="114"/>
      <c r="O10" s="111"/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11"/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69</v>
      </c>
      <c r="B14" s="29">
        <v>0.1423251998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317.38519555400001</v>
      </c>
      <c r="K14" s="106">
        <v>322.00080178351396</v>
      </c>
      <c r="L14" s="108">
        <v>222.16963688779998</v>
      </c>
      <c r="M14" s="107">
        <v>317.38519555400001</v>
      </c>
      <c r="N14" s="107">
        <v>322.00080178351396</v>
      </c>
      <c r="O14" s="108">
        <v>222.16963688779998</v>
      </c>
      <c r="P14" s="106">
        <v>2221.6963688780002</v>
      </c>
      <c r="Q14" s="127">
        <v>1888.4419135462999</v>
      </c>
      <c r="R14" s="108">
        <v>1555.1874582145999</v>
      </c>
      <c r="S14" s="107">
        <v>2221.6963688780002</v>
      </c>
      <c r="T14" s="107">
        <v>1888.4419135462999</v>
      </c>
      <c r="U14" s="108">
        <v>2221.6963688780002</v>
      </c>
      <c r="V14" s="106">
        <v>634.77039110800001</v>
      </c>
      <c r="W14" s="127">
        <v>539.55483244179993</v>
      </c>
      <c r="X14" s="108">
        <v>444.33927377559996</v>
      </c>
      <c r="Y14" s="106">
        <v>476.07779333100001</v>
      </c>
      <c r="Z14" s="106">
        <v>476.07779333100001</v>
      </c>
      <c r="AA14" s="108">
        <v>333.2544553317</v>
      </c>
      <c r="AB14" s="106">
        <v>47.607779333099998</v>
      </c>
      <c r="AC14" s="139">
        <v>40.466612433134998</v>
      </c>
      <c r="AD14" s="108">
        <v>33.325445533169997</v>
      </c>
      <c r="AE14" s="113"/>
      <c r="AF14" s="113"/>
      <c r="AG14" s="111"/>
      <c r="AH14" s="111"/>
      <c r="AI14" s="109"/>
      <c r="AJ14" s="109"/>
      <c r="AK14" s="112"/>
      <c r="AL14" s="106">
        <v>1586.9259777699999</v>
      </c>
      <c r="AM14" s="106">
        <v>1348.8870811044999</v>
      </c>
      <c r="AN14" s="108">
        <v>1110.8481844389999</v>
      </c>
      <c r="AO14" s="106">
        <v>3173.8519555399998</v>
      </c>
      <c r="AP14" s="106">
        <v>2697.7741622089998</v>
      </c>
      <c r="AQ14" s="108">
        <v>2221.6963688779997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15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69</v>
      </c>
      <c r="B20" s="29">
        <v>0.1423251998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637.26108210450002</v>
      </c>
      <c r="K20" s="106">
        <v>467.32479354329996</v>
      </c>
      <c r="L20" s="108">
        <v>257.02863644881501</v>
      </c>
      <c r="M20" s="107">
        <v>637.26108210450002</v>
      </c>
      <c r="N20" s="107">
        <v>467.32479354329996</v>
      </c>
      <c r="O20" s="108">
        <v>257.02863644881501</v>
      </c>
      <c r="P20" s="106">
        <v>4248.4072140300004</v>
      </c>
      <c r="Q20" s="106">
        <v>3115.4986236219997</v>
      </c>
      <c r="R20" s="115">
        <v>1713.5242429921002</v>
      </c>
      <c r="S20" s="107">
        <v>4248.4072140300004</v>
      </c>
      <c r="T20" s="107">
        <v>3115.4986236219997</v>
      </c>
      <c r="U20" s="115">
        <v>1713.5242429921002</v>
      </c>
      <c r="V20" s="106"/>
      <c r="W20" s="109"/>
      <c r="X20" s="108"/>
      <c r="Y20" s="106">
        <v>141.613573801</v>
      </c>
      <c r="Z20" s="106">
        <v>141.613573801</v>
      </c>
      <c r="AA20" s="108">
        <v>77.887465590550008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3650</v>
      </c>
      <c r="Q21" s="106"/>
      <c r="R21" s="115">
        <v>2920</v>
      </c>
      <c r="S21" s="107">
        <v>3650</v>
      </c>
      <c r="T21" s="107"/>
      <c r="U21" s="115">
        <v>3650</v>
      </c>
      <c r="V21" s="106">
        <v>550</v>
      </c>
      <c r="W21" s="109"/>
      <c r="X21" s="115">
        <v>440</v>
      </c>
      <c r="Y21" s="106">
        <v>223</v>
      </c>
      <c r="Z21" s="106"/>
      <c r="AA21" s="108">
        <v>178.4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33</v>
      </c>
      <c r="B22" s="29">
        <v>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550</v>
      </c>
      <c r="K22" s="106"/>
      <c r="L22" s="108">
        <v>385</v>
      </c>
      <c r="M22" s="107">
        <v>550</v>
      </c>
      <c r="N22" s="107"/>
      <c r="O22" s="115">
        <v>385</v>
      </c>
      <c r="P22" s="106">
        <v>2750</v>
      </c>
      <c r="Q22" s="106"/>
      <c r="R22" s="115">
        <v>1924.9999999999998</v>
      </c>
      <c r="S22" s="107">
        <v>2750</v>
      </c>
      <c r="T22" s="107"/>
      <c r="U22" s="115">
        <v>1924.9999999999998</v>
      </c>
      <c r="V22" s="106">
        <v>1300</v>
      </c>
      <c r="W22" s="109"/>
      <c r="X22" s="115"/>
      <c r="Y22" s="106">
        <v>250</v>
      </c>
      <c r="Z22" s="106">
        <v>250</v>
      </c>
      <c r="AA22" s="108">
        <v>250</v>
      </c>
      <c r="AB22" s="106"/>
      <c r="AC22" s="106"/>
      <c r="AD22" s="108"/>
      <c r="AE22" s="106">
        <v>2355</v>
      </c>
      <c r="AF22" s="106"/>
      <c r="AG22" s="108">
        <v>1648.5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x14ac:dyDescent="0.35">
      <c r="C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43" x14ac:dyDescent="0.35">
      <c r="C25" s="31" t="s">
        <v>42</v>
      </c>
      <c r="J25" s="32">
        <f>AVERAGE(J3:J22)</f>
        <v>716.83078470731243</v>
      </c>
      <c r="K25" s="32">
        <f t="shared" ref="K25:AQ25" si="0">AVERAGE(K3:K22)</f>
        <v>559.8313988317035</v>
      </c>
      <c r="L25" s="32">
        <f t="shared" si="0"/>
        <v>581.77478416707686</v>
      </c>
      <c r="M25" s="32">
        <f t="shared" si="0"/>
        <v>716.83078470731243</v>
      </c>
      <c r="N25" s="32">
        <f t="shared" si="0"/>
        <v>559.8313988317035</v>
      </c>
      <c r="O25" s="32">
        <f t="shared" si="0"/>
        <v>581.77478416707686</v>
      </c>
      <c r="P25" s="32">
        <f t="shared" si="0"/>
        <v>2670.0129478634999</v>
      </c>
      <c r="Q25" s="32">
        <f t="shared" si="0"/>
        <v>2348.4851342920747</v>
      </c>
      <c r="R25" s="32">
        <f t="shared" si="0"/>
        <v>1783.2764626508376</v>
      </c>
      <c r="S25" s="32">
        <f t="shared" si="0"/>
        <v>2670.0129478634999</v>
      </c>
      <c r="T25" s="32">
        <f t="shared" si="0"/>
        <v>2348.4851342920747</v>
      </c>
      <c r="U25" s="32">
        <f t="shared" si="0"/>
        <v>2250.0275764837625</v>
      </c>
      <c r="V25" s="32">
        <f t="shared" si="0"/>
        <v>1261.1925977769999</v>
      </c>
      <c r="W25" s="32">
        <f t="shared" si="0"/>
        <v>1549.7774162209</v>
      </c>
      <c r="X25" s="32">
        <f t="shared" si="0"/>
        <v>1148.1130912585334</v>
      </c>
      <c r="Y25" s="32">
        <f t="shared" si="0"/>
        <v>195.08642089150001</v>
      </c>
      <c r="Z25" s="32">
        <f t="shared" si="0"/>
        <v>241.92284178300002</v>
      </c>
      <c r="AA25" s="32">
        <f t="shared" si="0"/>
        <v>147.44274011528125</v>
      </c>
      <c r="AB25" s="32">
        <f t="shared" si="0"/>
        <v>47.607779333099998</v>
      </c>
      <c r="AC25" s="32">
        <f t="shared" si="0"/>
        <v>40.466612433134998</v>
      </c>
      <c r="AD25" s="32">
        <f t="shared" si="0"/>
        <v>33.325445533169997</v>
      </c>
      <c r="AE25" s="32">
        <f t="shared" si="0"/>
        <v>4285</v>
      </c>
      <c r="AF25" s="32">
        <f t="shared" si="0"/>
        <v>5250</v>
      </c>
      <c r="AG25" s="32">
        <f t="shared" si="0"/>
        <v>4049.5</v>
      </c>
      <c r="AH25" s="32">
        <f t="shared" si="0"/>
        <v>1000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1645.64199259</v>
      </c>
      <c r="AM25" s="32">
        <f t="shared" si="0"/>
        <v>1566.2956937014999</v>
      </c>
      <c r="AN25" s="32">
        <f t="shared" si="0"/>
        <v>1288.949394813</v>
      </c>
      <c r="AO25" s="32">
        <f t="shared" si="0"/>
        <v>3651.2839851799999</v>
      </c>
      <c r="AP25" s="32">
        <f t="shared" si="0"/>
        <v>3492.5913874029998</v>
      </c>
      <c r="AQ25" s="32">
        <f t="shared" si="0"/>
        <v>2779.4987896260004</v>
      </c>
    </row>
    <row r="26" spans="1:43" x14ac:dyDescent="0.35">
      <c r="F26" s="31" t="s">
        <v>43</v>
      </c>
      <c r="J26" s="33">
        <f>COUNT(J3:J22)</f>
        <v>8</v>
      </c>
      <c r="K26" s="33">
        <f t="shared" ref="K26:AQ26" si="1">COUNT(K3:K22)</f>
        <v>4</v>
      </c>
      <c r="L26" s="33">
        <f t="shared" si="1"/>
        <v>8</v>
      </c>
      <c r="M26" s="33">
        <f t="shared" si="1"/>
        <v>8</v>
      </c>
      <c r="N26" s="33">
        <f t="shared" si="1"/>
        <v>4</v>
      </c>
      <c r="O26" s="33">
        <f t="shared" si="1"/>
        <v>8</v>
      </c>
      <c r="P26" s="33">
        <f t="shared" si="1"/>
        <v>8</v>
      </c>
      <c r="Q26" s="33">
        <f t="shared" si="1"/>
        <v>4</v>
      </c>
      <c r="R26" s="33">
        <f t="shared" si="1"/>
        <v>8</v>
      </c>
      <c r="S26" s="33">
        <f t="shared" si="1"/>
        <v>8</v>
      </c>
      <c r="T26" s="33">
        <f t="shared" si="1"/>
        <v>4</v>
      </c>
      <c r="U26" s="33">
        <f t="shared" si="1"/>
        <v>8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8</v>
      </c>
      <c r="Z26" s="33">
        <f t="shared" si="1"/>
        <v>4</v>
      </c>
      <c r="AA26" s="33">
        <f t="shared" si="1"/>
        <v>8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1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4248.4072140300004</v>
      </c>
      <c r="Q27" s="32">
        <f t="shared" si="2"/>
        <v>3500</v>
      </c>
      <c r="R27" s="32">
        <f t="shared" si="2"/>
        <v>3500</v>
      </c>
      <c r="S27" s="32">
        <f t="shared" si="2"/>
        <v>4248.4072140300004</v>
      </c>
      <c r="T27" s="32">
        <f t="shared" si="2"/>
        <v>3500</v>
      </c>
      <c r="U27" s="32">
        <f t="shared" si="2"/>
        <v>3650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476.07779333100001</v>
      </c>
      <c r="Z27" s="32">
        <f t="shared" si="2"/>
        <v>476.07779333100001</v>
      </c>
      <c r="AA27" s="32">
        <f t="shared" si="2"/>
        <v>333.2544553317</v>
      </c>
      <c r="AB27" s="32">
        <f t="shared" si="2"/>
        <v>47.607779333099998</v>
      </c>
      <c r="AC27" s="32">
        <f t="shared" si="2"/>
        <v>40.466612433134998</v>
      </c>
      <c r="AD27" s="32">
        <f t="shared" si="2"/>
        <v>33.325445533169997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1000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2000</v>
      </c>
      <c r="AM27" s="32">
        <f t="shared" si="2"/>
        <v>2000</v>
      </c>
      <c r="AN27" s="32">
        <f t="shared" si="2"/>
        <v>2000</v>
      </c>
      <c r="AO27" s="32">
        <f t="shared" si="2"/>
        <v>4000</v>
      </c>
      <c r="AP27" s="32">
        <f t="shared" si="2"/>
        <v>4000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317.38519555400001</v>
      </c>
      <c r="K28" s="32">
        <f t="shared" ref="K28:AQ28" si="3">MIN(K3:K22)</f>
        <v>322.00080178351396</v>
      </c>
      <c r="L28" s="32">
        <f t="shared" si="3"/>
        <v>200</v>
      </c>
      <c r="M28" s="32">
        <f t="shared" si="3"/>
        <v>317.38519555400001</v>
      </c>
      <c r="N28" s="32">
        <f t="shared" si="3"/>
        <v>322.00080178351396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890</v>
      </c>
      <c r="U28" s="32">
        <f t="shared" si="3"/>
        <v>700</v>
      </c>
      <c r="V28" s="32">
        <f t="shared" si="3"/>
        <v>550</v>
      </c>
      <c r="W28" s="32">
        <f t="shared" si="3"/>
        <v>539.55483244179993</v>
      </c>
      <c r="X28" s="32">
        <f t="shared" si="3"/>
        <v>440</v>
      </c>
      <c r="Y28" s="32">
        <f t="shared" si="3"/>
        <v>40</v>
      </c>
      <c r="Z28" s="32">
        <f t="shared" si="3"/>
        <v>100</v>
      </c>
      <c r="AA28" s="32">
        <f t="shared" si="3"/>
        <v>40</v>
      </c>
      <c r="AB28" s="32">
        <f t="shared" si="3"/>
        <v>47.607779333099998</v>
      </c>
      <c r="AC28" s="32">
        <f t="shared" si="3"/>
        <v>40.466612433134998</v>
      </c>
      <c r="AD28" s="32">
        <f t="shared" si="3"/>
        <v>33.325445533169997</v>
      </c>
      <c r="AE28" s="32">
        <f t="shared" si="3"/>
        <v>2000</v>
      </c>
      <c r="AF28" s="32">
        <f t="shared" si="3"/>
        <v>2000</v>
      </c>
      <c r="AG28" s="32">
        <f t="shared" si="3"/>
        <v>1648.5</v>
      </c>
      <c r="AH28" s="32">
        <f t="shared" si="3"/>
        <v>1000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1348.8870811044999</v>
      </c>
      <c r="AN28" s="32">
        <f t="shared" si="3"/>
        <v>756.00000000000011</v>
      </c>
      <c r="AO28" s="32">
        <f t="shared" si="3"/>
        <v>3173.8519555399998</v>
      </c>
      <c r="AP28" s="32">
        <f t="shared" si="3"/>
        <v>2697.7741622089998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80</v>
      </c>
      <c r="Z31" s="36"/>
      <c r="AA31" s="36">
        <f t="shared" si="4"/>
        <v>80</v>
      </c>
      <c r="AB31" s="36" t="e">
        <f t="shared" si="4"/>
        <v>#DIV/0!</v>
      </c>
      <c r="AC31" s="36" t="e">
        <f t="shared" si="4"/>
        <v>#DIV/0!</v>
      </c>
      <c r="AD31" s="36" t="e">
        <f t="shared" si="4"/>
        <v>#DIV/0!</v>
      </c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 t="e">
        <f t="shared" si="4"/>
        <v>#DIV/0!</v>
      </c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742.42036070150004</v>
      </c>
      <c r="K33" s="36">
        <f t="shared" ref="K33:AQ33" si="6">AVERAGEIF($I$3:$I$22,"m",K$3:K$22)</f>
        <v>639.10826451443336</v>
      </c>
      <c r="L33" s="36">
        <f t="shared" si="6"/>
        <v>615.67621214960502</v>
      </c>
      <c r="M33" s="36">
        <f t="shared" si="6"/>
        <v>742.42036070150004</v>
      </c>
      <c r="N33" s="36">
        <f t="shared" si="6"/>
        <v>639.10826451443336</v>
      </c>
      <c r="O33" s="36">
        <f t="shared" si="6"/>
        <v>615.67621214960502</v>
      </c>
      <c r="P33" s="36">
        <f t="shared" si="6"/>
        <v>2372.1018035075003</v>
      </c>
      <c r="Q33" s="36">
        <f t="shared" si="6"/>
        <v>2002.7493118109999</v>
      </c>
      <c r="R33" s="36">
        <f t="shared" si="6"/>
        <v>1555.881060748025</v>
      </c>
      <c r="S33" s="36">
        <f t="shared" si="6"/>
        <v>2372.1018035075003</v>
      </c>
      <c r="T33" s="36">
        <f t="shared" si="6"/>
        <v>2002.7493118109999</v>
      </c>
      <c r="U33" s="36">
        <f t="shared" si="6"/>
        <v>1738.381060748025</v>
      </c>
      <c r="V33" s="36">
        <f t="shared" si="6"/>
        <v>1555</v>
      </c>
      <c r="W33" s="36">
        <f t="shared" si="6"/>
        <v>2560</v>
      </c>
      <c r="X33" s="36">
        <f t="shared" si="6"/>
        <v>1500</v>
      </c>
      <c r="Y33" s="36">
        <f t="shared" si="6"/>
        <v>154.871191267</v>
      </c>
      <c r="Z33" s="36">
        <f t="shared" si="6"/>
        <v>120.8067869005</v>
      </c>
      <c r="AA33" s="36">
        <f t="shared" si="6"/>
        <v>118.76248853018335</v>
      </c>
      <c r="AB33" s="36" t="e">
        <f t="shared" si="6"/>
        <v>#DIV/0!</v>
      </c>
      <c r="AC33" s="36" t="e">
        <f t="shared" si="6"/>
        <v>#DIV/0!</v>
      </c>
      <c r="AD33" s="36" t="e">
        <f t="shared" si="6"/>
        <v>#DIV/0!</v>
      </c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1000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3</v>
      </c>
      <c r="K34" s="37">
        <f t="shared" ref="K34:AQ34" si="7">COUNTIFS($I$3:$I$22,"m",K$3:K$22,"&gt;1")</f>
        <v>3</v>
      </c>
      <c r="L34" s="37">
        <f t="shared" si="7"/>
        <v>3</v>
      </c>
      <c r="M34" s="37">
        <f t="shared" si="7"/>
        <v>3</v>
      </c>
      <c r="N34" s="37">
        <f t="shared" si="7"/>
        <v>3</v>
      </c>
      <c r="O34" s="37">
        <f t="shared" si="7"/>
        <v>3</v>
      </c>
      <c r="P34" s="37">
        <f t="shared" si="7"/>
        <v>4</v>
      </c>
      <c r="Q34" s="37">
        <f t="shared" si="7"/>
        <v>2</v>
      </c>
      <c r="R34" s="37">
        <f t="shared" si="7"/>
        <v>4</v>
      </c>
      <c r="S34" s="37">
        <f t="shared" si="7"/>
        <v>4</v>
      </c>
      <c r="T34" s="37">
        <f t="shared" si="7"/>
        <v>2</v>
      </c>
      <c r="U34" s="37">
        <f t="shared" si="7"/>
        <v>4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1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502.4617318513333</v>
      </c>
      <c r="K35" s="36">
        <f t="shared" ref="K35:AQ35" si="8">AVERAGEIF($I$3:$I$22,"l",K$3:K$22)</f>
        <v>322.00080178351396</v>
      </c>
      <c r="L35" s="36">
        <f t="shared" si="8"/>
        <v>269.05654562926662</v>
      </c>
      <c r="M35" s="36">
        <f t="shared" si="8"/>
        <v>502.4617318513333</v>
      </c>
      <c r="N35" s="36">
        <f t="shared" si="8"/>
        <v>322.00080178351396</v>
      </c>
      <c r="O35" s="36">
        <f t="shared" si="8"/>
        <v>269.05654562926662</v>
      </c>
      <c r="P35" s="36">
        <f t="shared" si="8"/>
        <v>2790.5654562926666</v>
      </c>
      <c r="Q35" s="36">
        <f t="shared" si="8"/>
        <v>1888.4419135462999</v>
      </c>
      <c r="R35" s="36">
        <f t="shared" si="8"/>
        <v>1514.2291527382001</v>
      </c>
      <c r="S35" s="36">
        <f t="shared" si="8"/>
        <v>2790.5654562926666</v>
      </c>
      <c r="T35" s="36">
        <f t="shared" si="8"/>
        <v>1888.4419135462999</v>
      </c>
      <c r="U35" s="36">
        <f t="shared" si="8"/>
        <v>2515.5654562926666</v>
      </c>
      <c r="V35" s="36">
        <f t="shared" si="8"/>
        <v>967.38519555400001</v>
      </c>
      <c r="W35" s="36">
        <f t="shared" si="8"/>
        <v>539.55483244179993</v>
      </c>
      <c r="X35" s="36">
        <f t="shared" si="8"/>
        <v>444.33927377559996</v>
      </c>
      <c r="Y35" s="36">
        <f t="shared" si="8"/>
        <v>254.01944833275002</v>
      </c>
      <c r="Z35" s="36">
        <f t="shared" si="8"/>
        <v>363.03889666550003</v>
      </c>
      <c r="AA35" s="36">
        <f t="shared" si="8"/>
        <v>185.813613832925</v>
      </c>
      <c r="AB35" s="36">
        <f t="shared" si="8"/>
        <v>47.607779333099998</v>
      </c>
      <c r="AC35" s="36">
        <f t="shared" si="8"/>
        <v>40.466612433134998</v>
      </c>
      <c r="AD35" s="36">
        <f t="shared" si="8"/>
        <v>33.325445533169997</v>
      </c>
      <c r="AE35" s="36">
        <f t="shared" si="8"/>
        <v>2355</v>
      </c>
      <c r="AF35" s="36" t="e">
        <f t="shared" si="8"/>
        <v>#DIV/0!</v>
      </c>
      <c r="AG35" s="36">
        <f t="shared" si="8"/>
        <v>1648.5</v>
      </c>
      <c r="AH35" s="36" t="e">
        <f t="shared" si="8"/>
        <v>#DIV/0!</v>
      </c>
      <c r="AI35" s="36" t="e">
        <f t="shared" si="8"/>
        <v>#DIV/0!</v>
      </c>
      <c r="AJ35" s="36" t="e">
        <f t="shared" si="8"/>
        <v>#DIV/0!</v>
      </c>
      <c r="AK35" s="36" t="e">
        <f t="shared" si="8"/>
        <v>#DIV/0!</v>
      </c>
      <c r="AL35" s="36">
        <f t="shared" si="8"/>
        <v>1586.9259777699999</v>
      </c>
      <c r="AM35" s="36">
        <f t="shared" si="8"/>
        <v>1348.8870811044999</v>
      </c>
      <c r="AN35" s="36">
        <f t="shared" si="8"/>
        <v>1110.8481844389999</v>
      </c>
      <c r="AO35" s="36">
        <f t="shared" si="8"/>
        <v>3173.8519555399998</v>
      </c>
      <c r="AP35" s="36">
        <f t="shared" si="8"/>
        <v>2697.7741622089998</v>
      </c>
      <c r="AQ35" s="36">
        <f t="shared" si="8"/>
        <v>2221.6963688779997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4</v>
      </c>
      <c r="Z36" s="37">
        <f t="shared" si="9"/>
        <v>2</v>
      </c>
      <c r="AA36" s="37">
        <f t="shared" si="9"/>
        <v>4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785.79506518466667</v>
      </c>
      <c r="K38" s="36">
        <f t="shared" ref="K38:AQ38" si="10">AVERAGEIF($H$3:$H$22,"PL",K$3:K$22)</f>
        <v>322.00080178351396</v>
      </c>
      <c r="L38" s="36">
        <f t="shared" si="10"/>
        <v>607.38987896259994</v>
      </c>
      <c r="M38" s="36">
        <f t="shared" si="10"/>
        <v>785.79506518466667</v>
      </c>
      <c r="N38" s="36">
        <f t="shared" si="10"/>
        <v>322.00080178351396</v>
      </c>
      <c r="O38" s="36">
        <f t="shared" si="10"/>
        <v>607.38987896259994</v>
      </c>
      <c r="P38" s="36">
        <f t="shared" si="10"/>
        <v>3040.5654562926666</v>
      </c>
      <c r="Q38" s="36">
        <f t="shared" si="10"/>
        <v>2694.2209567731497</v>
      </c>
      <c r="R38" s="36">
        <f t="shared" si="10"/>
        <v>2039.2291527382001</v>
      </c>
      <c r="S38" s="36">
        <f t="shared" si="10"/>
        <v>3040.5654562926666</v>
      </c>
      <c r="T38" s="36">
        <f t="shared" si="10"/>
        <v>2694.2209567731497</v>
      </c>
      <c r="U38" s="36">
        <f t="shared" si="10"/>
        <v>3040.5654562926666</v>
      </c>
      <c r="V38" s="36">
        <f t="shared" si="10"/>
        <v>634.77039110800001</v>
      </c>
      <c r="W38" s="36">
        <f t="shared" si="10"/>
        <v>539.55483244179993</v>
      </c>
      <c r="X38" s="36">
        <f t="shared" si="10"/>
        <v>444.33927377559996</v>
      </c>
      <c r="Y38" s="36">
        <f t="shared" si="10"/>
        <v>363.03889666550003</v>
      </c>
      <c r="Z38" s="36">
        <f t="shared" si="10"/>
        <v>476.07779333100001</v>
      </c>
      <c r="AA38" s="36">
        <f t="shared" si="10"/>
        <v>226.62722766585</v>
      </c>
      <c r="AB38" s="36">
        <f t="shared" si="10"/>
        <v>47.607779333099998</v>
      </c>
      <c r="AC38" s="36">
        <f t="shared" si="10"/>
        <v>40.466612433134998</v>
      </c>
      <c r="AD38" s="36">
        <f t="shared" si="10"/>
        <v>33.325445533169997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 t="e">
        <f t="shared" si="10"/>
        <v>#DIV/0!</v>
      </c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1645.64199259</v>
      </c>
      <c r="AM38" s="36">
        <f t="shared" si="10"/>
        <v>1566.2956937014999</v>
      </c>
      <c r="AN38" s="36">
        <f t="shared" si="10"/>
        <v>1288.949394813</v>
      </c>
      <c r="AO38" s="36">
        <f t="shared" si="10"/>
        <v>3651.2839851799999</v>
      </c>
      <c r="AP38" s="36">
        <f t="shared" si="10"/>
        <v>3492.5913874029998</v>
      </c>
      <c r="AQ38" s="36">
        <f t="shared" si="10"/>
        <v>2779.4987896260004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1</v>
      </c>
      <c r="L39" s="37">
        <f t="shared" si="11"/>
        <v>3</v>
      </c>
      <c r="M39" s="37">
        <f t="shared" si="11"/>
        <v>3</v>
      </c>
      <c r="N39" s="37">
        <f t="shared" si="11"/>
        <v>1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0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625</v>
      </c>
      <c r="K40" s="36">
        <f t="shared" ref="K40:AK40" si="12">AVERAGEIF($H$3:$H$22,"CC",K$3:K$22)</f>
        <v>560</v>
      </c>
      <c r="L40" s="36">
        <f t="shared" si="12"/>
        <v>542.5</v>
      </c>
      <c r="M40" s="36">
        <f t="shared" si="12"/>
        <v>625</v>
      </c>
      <c r="N40" s="36">
        <f t="shared" si="12"/>
        <v>560</v>
      </c>
      <c r="O40" s="36">
        <f t="shared" si="12"/>
        <v>542.5</v>
      </c>
      <c r="P40" s="36">
        <f t="shared" si="12"/>
        <v>2366.6666666666665</v>
      </c>
      <c r="Q40" s="36"/>
      <c r="R40" s="36">
        <f t="shared" si="12"/>
        <v>1848.3333333333333</v>
      </c>
      <c r="S40" s="36">
        <f t="shared" si="12"/>
        <v>2366.6666666666665</v>
      </c>
      <c r="T40" s="36"/>
      <c r="U40" s="36">
        <f t="shared" si="12"/>
        <v>2091.6666666666665</v>
      </c>
      <c r="V40" s="36">
        <f t="shared" si="12"/>
        <v>925</v>
      </c>
      <c r="W40" s="36"/>
      <c r="X40" s="36">
        <f t="shared" si="12"/>
        <v>440</v>
      </c>
      <c r="Y40" s="36">
        <f t="shared" si="12"/>
        <v>236.5</v>
      </c>
      <c r="Z40" s="36">
        <f t="shared" si="12"/>
        <v>250</v>
      </c>
      <c r="AA40" s="36">
        <f t="shared" si="12"/>
        <v>214.2</v>
      </c>
      <c r="AB40" s="36"/>
      <c r="AC40" s="36"/>
      <c r="AD40" s="36"/>
      <c r="AE40" s="36">
        <f t="shared" si="12"/>
        <v>2355</v>
      </c>
      <c r="AF40" s="36"/>
      <c r="AG40" s="36">
        <f t="shared" si="12"/>
        <v>1648.5</v>
      </c>
      <c r="AH40" s="36">
        <f t="shared" si="12"/>
        <v>1000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3">COUNTIFS($H$3:$H$22,"CC",K$3:K$22,"&gt;1")</f>
        <v>1</v>
      </c>
      <c r="L41" s="37">
        <f t="shared" si="13"/>
        <v>2</v>
      </c>
      <c r="M41" s="37">
        <f t="shared" si="13"/>
        <v>2</v>
      </c>
      <c r="N41" s="37">
        <f t="shared" si="13"/>
        <v>1</v>
      </c>
      <c r="O41" s="37">
        <f t="shared" si="13"/>
        <v>2</v>
      </c>
      <c r="P41" s="37">
        <f t="shared" si="13"/>
        <v>3</v>
      </c>
      <c r="Q41" s="37">
        <f t="shared" si="13"/>
        <v>0</v>
      </c>
      <c r="R41" s="37">
        <f t="shared" si="13"/>
        <v>3</v>
      </c>
      <c r="S41" s="37">
        <f t="shared" si="13"/>
        <v>3</v>
      </c>
      <c r="T41" s="37">
        <f t="shared" si="13"/>
        <v>0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2</v>
      </c>
      <c r="Z41" s="37">
        <f t="shared" si="13"/>
        <v>1</v>
      </c>
      <c r="AA41" s="37">
        <f t="shared" si="13"/>
        <v>2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1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60</v>
      </c>
      <c r="Z42" s="36"/>
      <c r="AA42" s="36">
        <f t="shared" si="14"/>
        <v>60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763.63054105225001</v>
      </c>
      <c r="K44" s="36">
        <f t="shared" ref="K44:AA44" si="16">AVERAGEIF($H$3:$H$22,"HY",K$3:K$22)</f>
        <v>678.66239677165004</v>
      </c>
      <c r="L44" s="36">
        <f t="shared" si="16"/>
        <v>573.51431822440748</v>
      </c>
      <c r="M44" s="36">
        <f t="shared" si="16"/>
        <v>763.63054105225001</v>
      </c>
      <c r="N44" s="36">
        <f t="shared" si="16"/>
        <v>678.66239677165004</v>
      </c>
      <c r="O44" s="36">
        <f t="shared" si="16"/>
        <v>573.51431822440748</v>
      </c>
      <c r="P44" s="36">
        <f t="shared" si="16"/>
        <v>2569.2036070150002</v>
      </c>
      <c r="Q44" s="36">
        <f t="shared" si="16"/>
        <v>2002.7493118109999</v>
      </c>
      <c r="R44" s="36">
        <f t="shared" si="16"/>
        <v>1301.76212149605</v>
      </c>
      <c r="S44" s="36">
        <f t="shared" si="16"/>
        <v>2569.2036070150002</v>
      </c>
      <c r="T44" s="36">
        <f t="shared" si="16"/>
        <v>2002.7493118109999</v>
      </c>
      <c r="U44" s="36">
        <f t="shared" si="16"/>
        <v>1301.76212149605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120.8067869005</v>
      </c>
      <c r="Z44" s="36">
        <f t="shared" si="16"/>
        <v>120.8067869005</v>
      </c>
      <c r="AA44" s="36">
        <f t="shared" si="16"/>
        <v>88.943732795274997</v>
      </c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Q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707.44104627641661</v>
      </c>
      <c r="K47" s="36">
        <f t="shared" ref="K47:AQ47" si="18">AVERAGEIF($F$3:$F$22,"SW",K$3:K$22)</f>
        <v>449.77519844227135</v>
      </c>
      <c r="L47" s="36">
        <f t="shared" si="18"/>
        <v>527.36637888943585</v>
      </c>
      <c r="M47" s="36">
        <f t="shared" si="18"/>
        <v>707.44104627641661</v>
      </c>
      <c r="N47" s="36">
        <f t="shared" si="18"/>
        <v>449.77519844227135</v>
      </c>
      <c r="O47" s="36">
        <f t="shared" si="18"/>
        <v>527.36637888943585</v>
      </c>
      <c r="P47" s="36">
        <f t="shared" si="18"/>
        <v>2664.0207165816</v>
      </c>
      <c r="Q47" s="36">
        <f t="shared" si="18"/>
        <v>2501.9702685841498</v>
      </c>
      <c r="R47" s="36">
        <f t="shared" si="18"/>
        <v>1391.2423402413401</v>
      </c>
      <c r="S47" s="36">
        <f t="shared" si="18"/>
        <v>2664.0207165816</v>
      </c>
      <c r="T47" s="36">
        <f t="shared" si="18"/>
        <v>2501.9702685841498</v>
      </c>
      <c r="U47" s="36">
        <f t="shared" si="18"/>
        <v>1992.0441223740199</v>
      </c>
      <c r="V47" s="36">
        <f t="shared" si="18"/>
        <v>967.38519555400001</v>
      </c>
      <c r="W47" s="36">
        <f t="shared" si="18"/>
        <v>539.55483244179993</v>
      </c>
      <c r="X47" s="36">
        <f t="shared" si="18"/>
        <v>444.33927377559996</v>
      </c>
      <c r="Y47" s="36">
        <f t="shared" si="18"/>
        <v>206.28189452200002</v>
      </c>
      <c r="Z47" s="36">
        <f t="shared" si="18"/>
        <v>289.23045571066666</v>
      </c>
      <c r="AA47" s="36">
        <f t="shared" si="18"/>
        <v>150.19032015370834</v>
      </c>
      <c r="AB47" s="36">
        <f t="shared" si="18"/>
        <v>47.607779333099998</v>
      </c>
      <c r="AC47" s="36">
        <f t="shared" si="18"/>
        <v>40.466612433134998</v>
      </c>
      <c r="AD47" s="36">
        <f t="shared" si="18"/>
        <v>33.325445533169997</v>
      </c>
      <c r="AE47" s="36">
        <f t="shared" si="18"/>
        <v>2355</v>
      </c>
      <c r="AF47" s="36"/>
      <c r="AG47" s="36">
        <f t="shared" si="18"/>
        <v>1648.5</v>
      </c>
      <c r="AH47" s="36"/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1468.462988885</v>
      </c>
      <c r="AM47" s="36">
        <f t="shared" si="18"/>
        <v>1349.4435405522499</v>
      </c>
      <c r="AN47" s="36">
        <f t="shared" si="18"/>
        <v>933.42409221949993</v>
      </c>
      <c r="AO47" s="36">
        <f t="shared" si="18"/>
        <v>3476.9259777699999</v>
      </c>
      <c r="AP47" s="36">
        <f t="shared" si="18"/>
        <v>3238.8870811044999</v>
      </c>
      <c r="AQ47" s="36">
        <f t="shared" si="18"/>
        <v>2169.2481844389999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19">COUNTIFS($F$3:$F$22,"SW",K$3:K$22,"&gt;1")</f>
        <v>3</v>
      </c>
      <c r="L48" s="37">
        <f t="shared" si="19"/>
        <v>6</v>
      </c>
      <c r="M48" s="37">
        <f t="shared" si="19"/>
        <v>6</v>
      </c>
      <c r="N48" s="37">
        <f t="shared" si="19"/>
        <v>3</v>
      </c>
      <c r="O48" s="37">
        <f t="shared" si="19"/>
        <v>6</v>
      </c>
      <c r="P48" s="37">
        <f t="shared" si="19"/>
        <v>5</v>
      </c>
      <c r="Q48" s="37">
        <f t="shared" si="19"/>
        <v>2</v>
      </c>
      <c r="R48" s="37">
        <f t="shared" si="19"/>
        <v>5</v>
      </c>
      <c r="S48" s="37">
        <f t="shared" si="19"/>
        <v>5</v>
      </c>
      <c r="T48" s="37">
        <f t="shared" si="19"/>
        <v>2</v>
      </c>
      <c r="U48" s="37">
        <f t="shared" si="19"/>
        <v>5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6</v>
      </c>
      <c r="Z48" s="37">
        <f t="shared" si="19"/>
        <v>3</v>
      </c>
      <c r="AA48" s="37">
        <f t="shared" si="19"/>
        <v>6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0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622.44104627641661</v>
      </c>
      <c r="K49" s="36">
        <f t="shared" ref="K49:AQ49" si="20">AVERAGEIF($G$3:$G$22,"SaaS",K$3:K$22)</f>
        <v>559.8313988317035</v>
      </c>
      <c r="L49" s="36">
        <f t="shared" si="20"/>
        <v>442.36637888943579</v>
      </c>
      <c r="M49" s="36">
        <f t="shared" si="20"/>
        <v>622.44104627641661</v>
      </c>
      <c r="N49" s="36">
        <f t="shared" si="20"/>
        <v>559.8313988317035</v>
      </c>
      <c r="O49" s="36">
        <f t="shared" si="20"/>
        <v>442.36637888943579</v>
      </c>
      <c r="P49" s="36">
        <f t="shared" si="20"/>
        <v>2670.0129478634999</v>
      </c>
      <c r="Q49" s="36">
        <f t="shared" si="20"/>
        <v>2348.4851342920747</v>
      </c>
      <c r="R49" s="36">
        <f t="shared" si="20"/>
        <v>1783.2764626508376</v>
      </c>
      <c r="S49" s="36">
        <f t="shared" si="20"/>
        <v>2670.0129478634999</v>
      </c>
      <c r="T49" s="36">
        <f t="shared" si="20"/>
        <v>2348.4851342920747</v>
      </c>
      <c r="U49" s="36">
        <f t="shared" si="20"/>
        <v>2250.0275764837625</v>
      </c>
      <c r="V49" s="36">
        <f t="shared" si="20"/>
        <v>1261.1925977769999</v>
      </c>
      <c r="W49" s="36">
        <f t="shared" si="20"/>
        <v>1549.7774162209</v>
      </c>
      <c r="X49" s="36">
        <f t="shared" si="20"/>
        <v>1148.1130912585334</v>
      </c>
      <c r="Y49" s="36">
        <f t="shared" si="20"/>
        <v>217.24162387600001</v>
      </c>
      <c r="Z49" s="36">
        <f t="shared" si="20"/>
        <v>241.92284178300002</v>
      </c>
      <c r="AA49" s="36">
        <f t="shared" si="20"/>
        <v>162.79170298889287</v>
      </c>
      <c r="AB49" s="36">
        <f t="shared" si="20"/>
        <v>47.607779333099998</v>
      </c>
      <c r="AC49" s="36">
        <f t="shared" si="20"/>
        <v>40.466612433134998</v>
      </c>
      <c r="AD49" s="36">
        <f t="shared" si="20"/>
        <v>33.325445533169997</v>
      </c>
      <c r="AE49" s="36">
        <f t="shared" si="20"/>
        <v>4285</v>
      </c>
      <c r="AF49" s="36">
        <f t="shared" si="20"/>
        <v>5250</v>
      </c>
      <c r="AG49" s="36">
        <f t="shared" si="20"/>
        <v>4049.5</v>
      </c>
      <c r="AH49" s="36">
        <f t="shared" si="20"/>
        <v>1000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1645.64199259</v>
      </c>
      <c r="AM49" s="36">
        <f t="shared" si="20"/>
        <v>1566.2956937014999</v>
      </c>
      <c r="AN49" s="36">
        <f t="shared" si="20"/>
        <v>1288.949394813</v>
      </c>
      <c r="AO49" s="36">
        <f t="shared" si="20"/>
        <v>3651.2839851799999</v>
      </c>
      <c r="AP49" s="36">
        <f t="shared" si="20"/>
        <v>3492.5913874029998</v>
      </c>
      <c r="AQ49" s="36">
        <f t="shared" si="20"/>
        <v>2779.4987896260004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6</v>
      </c>
      <c r="K50" s="37">
        <f t="shared" ref="K50:AQ50" si="21">COUNTIFS($G$3:$G$22,"SaaS",K$3:K$22,"&gt;1")</f>
        <v>4</v>
      </c>
      <c r="L50" s="37">
        <f t="shared" si="21"/>
        <v>6</v>
      </c>
      <c r="M50" s="37">
        <f t="shared" si="21"/>
        <v>6</v>
      </c>
      <c r="N50" s="37">
        <f t="shared" si="21"/>
        <v>4</v>
      </c>
      <c r="O50" s="37">
        <f t="shared" si="21"/>
        <v>6</v>
      </c>
      <c r="P50" s="37">
        <f t="shared" si="21"/>
        <v>8</v>
      </c>
      <c r="Q50" s="37">
        <f t="shared" si="21"/>
        <v>4</v>
      </c>
      <c r="R50" s="37">
        <f t="shared" si="21"/>
        <v>8</v>
      </c>
      <c r="S50" s="37">
        <f t="shared" si="21"/>
        <v>8</v>
      </c>
      <c r="T50" s="37">
        <f t="shared" si="21"/>
        <v>4</v>
      </c>
      <c r="U50" s="37">
        <f t="shared" si="21"/>
        <v>8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7</v>
      </c>
      <c r="Z50" s="37">
        <f t="shared" si="21"/>
        <v>4</v>
      </c>
      <c r="AA50" s="37">
        <f t="shared" si="21"/>
        <v>7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1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907.5</v>
      </c>
      <c r="K54" s="36">
        <f t="shared" ref="K54:AQ54" si="23">AVERAGEIF($D$3:$D$22,"S",K$3:K$22)</f>
        <v>725</v>
      </c>
      <c r="L54" s="36">
        <f t="shared" si="23"/>
        <v>797.5</v>
      </c>
      <c r="M54" s="36">
        <f t="shared" si="23"/>
        <v>907.5</v>
      </c>
      <c r="N54" s="36">
        <f t="shared" si="23"/>
        <v>725</v>
      </c>
      <c r="O54" s="36">
        <f t="shared" si="23"/>
        <v>797.5</v>
      </c>
      <c r="P54" s="36">
        <f t="shared" si="23"/>
        <v>2428</v>
      </c>
      <c r="Q54" s="36">
        <f t="shared" si="23"/>
        <v>2195</v>
      </c>
      <c r="R54" s="36">
        <f t="shared" si="23"/>
        <v>1814.5</v>
      </c>
      <c r="S54" s="36">
        <f t="shared" si="23"/>
        <v>2428</v>
      </c>
      <c r="T54" s="36">
        <f t="shared" si="23"/>
        <v>2195</v>
      </c>
      <c r="U54" s="36">
        <f t="shared" si="23"/>
        <v>2428</v>
      </c>
      <c r="V54" s="36">
        <f t="shared" si="23"/>
        <v>1555</v>
      </c>
      <c r="W54" s="36">
        <f t="shared" si="23"/>
        <v>2560</v>
      </c>
      <c r="X54" s="36">
        <f t="shared" si="23"/>
        <v>1500</v>
      </c>
      <c r="Y54" s="36">
        <f t="shared" si="23"/>
        <v>191</v>
      </c>
      <c r="Z54" s="36">
        <f t="shared" si="23"/>
        <v>100</v>
      </c>
      <c r="AA54" s="36">
        <f t="shared" si="23"/>
        <v>132.79999999999998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1000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4</v>
      </c>
      <c r="K55" s="37">
        <f t="shared" ref="K55:AQ55" si="24">COUNTIFS($D$3:$D$22,"S",K$3:K$22,"&gt;1")</f>
        <v>2</v>
      </c>
      <c r="L55" s="37">
        <f t="shared" si="24"/>
        <v>4</v>
      </c>
      <c r="M55" s="37">
        <f t="shared" si="24"/>
        <v>4</v>
      </c>
      <c r="N55" s="37">
        <f t="shared" si="24"/>
        <v>2</v>
      </c>
      <c r="O55" s="37">
        <f t="shared" si="24"/>
        <v>4</v>
      </c>
      <c r="P55" s="37">
        <f t="shared" si="24"/>
        <v>5</v>
      </c>
      <c r="Q55" s="37">
        <f t="shared" si="24"/>
        <v>2</v>
      </c>
      <c r="R55" s="37">
        <f t="shared" si="24"/>
        <v>5</v>
      </c>
      <c r="S55" s="37">
        <f t="shared" si="24"/>
        <v>5</v>
      </c>
      <c r="T55" s="37">
        <f t="shared" si="24"/>
        <v>2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1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593.63054105225001</v>
      </c>
      <c r="K56" s="36">
        <f t="shared" ref="K56:AQ56" si="25">AVERAGEIF($D$3:$D$22,"m",K$3:K$22)</f>
        <v>467.32479354329996</v>
      </c>
      <c r="L56" s="36">
        <f t="shared" si="25"/>
        <v>321.01431822440748</v>
      </c>
      <c r="M56" s="36">
        <f t="shared" si="25"/>
        <v>593.63054105225001</v>
      </c>
      <c r="N56" s="36">
        <f t="shared" si="25"/>
        <v>467.32479354329996</v>
      </c>
      <c r="O56" s="36">
        <f t="shared" si="25"/>
        <v>321.01431822440748</v>
      </c>
      <c r="P56" s="36">
        <f t="shared" si="25"/>
        <v>3499.2036070150002</v>
      </c>
      <c r="Q56" s="36">
        <f t="shared" si="25"/>
        <v>3115.4986236219997</v>
      </c>
      <c r="R56" s="36">
        <f t="shared" si="25"/>
        <v>1819.26212149605</v>
      </c>
      <c r="S56" s="36">
        <f t="shared" si="25"/>
        <v>3499.2036070150002</v>
      </c>
      <c r="T56" s="36">
        <f t="shared" si="25"/>
        <v>3115.4986236219997</v>
      </c>
      <c r="U56" s="36">
        <f t="shared" si="25"/>
        <v>1819.26212149605</v>
      </c>
      <c r="V56" s="36">
        <f t="shared" si="25"/>
        <v>1300</v>
      </c>
      <c r="W56" s="36"/>
      <c r="X56" s="36"/>
      <c r="Y56" s="36">
        <f t="shared" si="25"/>
        <v>157.20452460033334</v>
      </c>
      <c r="Z56" s="36">
        <f t="shared" si="25"/>
        <v>195.80678690050001</v>
      </c>
      <c r="AA56" s="36">
        <f t="shared" si="25"/>
        <v>135.96248853018332</v>
      </c>
      <c r="AB56" s="36"/>
      <c r="AC56" s="36"/>
      <c r="AD56" s="36"/>
      <c r="AE56" s="36">
        <f t="shared" si="25"/>
        <v>2355</v>
      </c>
      <c r="AF56" s="36"/>
      <c r="AG56" s="36">
        <f t="shared" si="25"/>
        <v>1648.5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3</v>
      </c>
      <c r="Z57" s="37">
        <f t="shared" si="26"/>
        <v>2</v>
      </c>
      <c r="AA57" s="37">
        <f t="shared" si="26"/>
        <v>3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317.38519555400001</v>
      </c>
      <c r="K58" s="36">
        <f t="shared" ref="K58:AQ58" si="27">AVERAGEIF($D$3:$D$22,"l",K$3:K$22)</f>
        <v>322.00080178351396</v>
      </c>
      <c r="L58" s="36">
        <f t="shared" si="27"/>
        <v>222.16963688779998</v>
      </c>
      <c r="M58" s="36">
        <f t="shared" si="27"/>
        <v>317.38519555400001</v>
      </c>
      <c r="N58" s="36">
        <f t="shared" si="27"/>
        <v>322.00080178351396</v>
      </c>
      <c r="O58" s="36">
        <f t="shared" si="27"/>
        <v>222.16963688779998</v>
      </c>
      <c r="P58" s="36">
        <f t="shared" si="27"/>
        <v>2221.6963688780002</v>
      </c>
      <c r="Q58" s="36">
        <f t="shared" si="27"/>
        <v>1888.4419135462999</v>
      </c>
      <c r="R58" s="36">
        <f t="shared" si="27"/>
        <v>1555.1874582145999</v>
      </c>
      <c r="S58" s="36">
        <f t="shared" si="27"/>
        <v>2221.6963688780002</v>
      </c>
      <c r="T58" s="36">
        <f t="shared" si="27"/>
        <v>1888.4419135462999</v>
      </c>
      <c r="U58" s="36">
        <f t="shared" si="27"/>
        <v>2221.6963688780002</v>
      </c>
      <c r="V58" s="36">
        <f t="shared" si="27"/>
        <v>634.77039110800001</v>
      </c>
      <c r="W58" s="36">
        <f t="shared" si="27"/>
        <v>539.55483244179993</v>
      </c>
      <c r="X58" s="36">
        <f t="shared" si="27"/>
        <v>444.33927377559996</v>
      </c>
      <c r="Y58" s="36">
        <f t="shared" si="27"/>
        <v>258.03889666550003</v>
      </c>
      <c r="Z58" s="36">
        <f t="shared" si="27"/>
        <v>476.07779333100001</v>
      </c>
      <c r="AA58" s="36">
        <f t="shared" si="27"/>
        <v>186.62722766585</v>
      </c>
      <c r="AB58" s="36">
        <f t="shared" si="27"/>
        <v>47.607779333099998</v>
      </c>
      <c r="AC58" s="36">
        <f t="shared" si="27"/>
        <v>40.466612433134998</v>
      </c>
      <c r="AD58" s="36">
        <f t="shared" si="27"/>
        <v>33.325445533169997</v>
      </c>
      <c r="AE58" s="36"/>
      <c r="AF58" s="36"/>
      <c r="AG58" s="36"/>
      <c r="AH58" s="36"/>
      <c r="AI58" s="36"/>
      <c r="AJ58" s="36"/>
      <c r="AK58" s="36"/>
      <c r="AL58" s="36">
        <f t="shared" si="27"/>
        <v>1586.9259777699999</v>
      </c>
      <c r="AM58" s="36">
        <f t="shared" si="27"/>
        <v>1348.8870811044999</v>
      </c>
      <c r="AN58" s="36">
        <f t="shared" si="27"/>
        <v>1110.8481844389999</v>
      </c>
      <c r="AO58" s="36">
        <f t="shared" si="27"/>
        <v>3173.8519555399998</v>
      </c>
      <c r="AP58" s="36">
        <f t="shared" si="27"/>
        <v>2697.7741622089998</v>
      </c>
      <c r="AQ58" s="36">
        <f t="shared" si="27"/>
        <v>2221.6963688779997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customHeight="1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40</v>
      </c>
      <c r="Z3" s="113"/>
      <c r="AA3" s="111">
        <v>40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62</v>
      </c>
      <c r="B6" s="29">
        <v>1.2149174124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1154.1715417799999</v>
      </c>
      <c r="K6" s="116"/>
      <c r="L6" s="125">
        <v>1154.1715417799999</v>
      </c>
      <c r="M6" s="117">
        <v>2308.3430835599997</v>
      </c>
      <c r="N6" s="117"/>
      <c r="O6" s="118">
        <v>2308.3430835599997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70</v>
      </c>
      <c r="Z9" s="113"/>
      <c r="AA9" s="111">
        <v>70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13"/>
      <c r="K10" s="113"/>
      <c r="L10" s="111"/>
      <c r="M10" s="114"/>
      <c r="N10" s="114"/>
      <c r="O10" s="111"/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11"/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475</v>
      </c>
      <c r="K14" s="106">
        <v>438.7</v>
      </c>
      <c r="L14" s="108">
        <v>332.5</v>
      </c>
      <c r="M14" s="107">
        <v>475</v>
      </c>
      <c r="N14" s="107">
        <v>438.7</v>
      </c>
      <c r="O14" s="108">
        <v>332.5</v>
      </c>
      <c r="P14" s="106">
        <v>3325</v>
      </c>
      <c r="Q14" s="106">
        <v>5386.5</v>
      </c>
      <c r="R14" s="108">
        <v>2327.5</v>
      </c>
      <c r="S14" s="107">
        <v>3325</v>
      </c>
      <c r="T14" s="107">
        <v>5386.5</v>
      </c>
      <c r="U14" s="108">
        <v>3325</v>
      </c>
      <c r="V14" s="106">
        <v>950</v>
      </c>
      <c r="W14" s="121">
        <v>807.5</v>
      </c>
      <c r="X14" s="108">
        <v>665</v>
      </c>
      <c r="Y14" s="106">
        <v>712.5</v>
      </c>
      <c r="Z14" s="106">
        <v>712.5</v>
      </c>
      <c r="AA14" s="108">
        <v>498.74999999999994</v>
      </c>
      <c r="AB14" s="106">
        <v>71.25</v>
      </c>
      <c r="AC14" s="106">
        <v>46</v>
      </c>
      <c r="AD14" s="108">
        <v>49.875</v>
      </c>
      <c r="AE14" s="113"/>
      <c r="AF14" s="113"/>
      <c r="AG14" s="111"/>
      <c r="AH14" s="111">
        <v>492</v>
      </c>
      <c r="AI14" s="109"/>
      <c r="AJ14" s="109"/>
      <c r="AK14" s="112"/>
      <c r="AL14" s="106">
        <v>2375</v>
      </c>
      <c r="AM14" s="106">
        <v>2018.75</v>
      </c>
      <c r="AN14" s="108">
        <v>1662.5</v>
      </c>
      <c r="AO14" s="106">
        <v>4750</v>
      </c>
      <c r="AP14" s="106">
        <v>4037.5</v>
      </c>
      <c r="AQ14" s="108">
        <v>3325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320</v>
      </c>
      <c r="K18" s="106"/>
      <c r="L18" s="108">
        <v>100</v>
      </c>
      <c r="M18" s="107">
        <v>320</v>
      </c>
      <c r="N18" s="107"/>
      <c r="O18" s="108">
        <v>100</v>
      </c>
      <c r="P18" s="106">
        <v>1700</v>
      </c>
      <c r="Q18" s="106"/>
      <c r="R18" s="108">
        <v>531.25</v>
      </c>
      <c r="S18" s="107">
        <v>1700</v>
      </c>
      <c r="T18" s="107"/>
      <c r="U18" s="108">
        <v>1700</v>
      </c>
      <c r="V18" s="106"/>
      <c r="W18" s="109"/>
      <c r="X18" s="108"/>
      <c r="Y18" s="106">
        <v>250</v>
      </c>
      <c r="Z18" s="106"/>
      <c r="AA18" s="108">
        <v>120</v>
      </c>
      <c r="AB18" s="106"/>
      <c r="AC18" s="106"/>
      <c r="AD18" s="108"/>
      <c r="AE18" s="106"/>
      <c r="AF18" s="106"/>
      <c r="AG18" s="108"/>
      <c r="AH18" s="108">
        <v>1000</v>
      </c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540</v>
      </c>
      <c r="K20" s="106">
        <v>396</v>
      </c>
      <c r="L20" s="108">
        <v>217.8</v>
      </c>
      <c r="M20" s="107">
        <v>540</v>
      </c>
      <c r="N20" s="107">
        <v>396</v>
      </c>
      <c r="O20" s="108">
        <v>217.8</v>
      </c>
      <c r="P20" s="106">
        <v>3600</v>
      </c>
      <c r="Q20" s="106">
        <v>2640</v>
      </c>
      <c r="R20" s="108">
        <v>1452.0000000000002</v>
      </c>
      <c r="S20" s="107">
        <v>3600</v>
      </c>
      <c r="T20" s="107">
        <v>2640</v>
      </c>
      <c r="U20" s="115">
        <v>1452.0000000000002</v>
      </c>
      <c r="V20" s="106"/>
      <c r="W20" s="109"/>
      <c r="X20" s="108"/>
      <c r="Y20" s="106">
        <v>120</v>
      </c>
      <c r="Z20" s="106">
        <v>120</v>
      </c>
      <c r="AA20" s="111"/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3650</v>
      </c>
      <c r="Q21" s="106"/>
      <c r="R21" s="115">
        <v>2920</v>
      </c>
      <c r="S21" s="107">
        <v>3650</v>
      </c>
      <c r="T21" s="107"/>
      <c r="U21" s="115">
        <v>3650</v>
      </c>
      <c r="V21" s="106">
        <v>550</v>
      </c>
      <c r="W21" s="109"/>
      <c r="X21" s="115">
        <v>440</v>
      </c>
      <c r="Y21" s="106">
        <v>223</v>
      </c>
      <c r="Z21" s="106"/>
      <c r="AA21" s="115">
        <v>178.4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70</v>
      </c>
      <c r="B22" s="29">
        <v>1.40919353E-2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181.78596537000001</v>
      </c>
      <c r="K22" s="106"/>
      <c r="L22" s="108">
        <v>127.250175759</v>
      </c>
      <c r="M22" s="107">
        <v>181.78596537000001</v>
      </c>
      <c r="N22" s="107"/>
      <c r="O22" s="115">
        <v>127.250175759</v>
      </c>
      <c r="P22" s="106">
        <v>908.92982685000004</v>
      </c>
      <c r="Q22" s="106"/>
      <c r="R22" s="115">
        <v>636.25087879500006</v>
      </c>
      <c r="S22" s="107">
        <v>908.92982685000004</v>
      </c>
      <c r="T22" s="107"/>
      <c r="U22" s="115">
        <v>636.25087879500006</v>
      </c>
      <c r="V22" s="106">
        <v>672.18531381000003</v>
      </c>
      <c r="W22" s="109"/>
      <c r="X22" s="115"/>
      <c r="Y22" s="106"/>
      <c r="Z22" s="106"/>
      <c r="AA22" s="115"/>
      <c r="AB22" s="106"/>
      <c r="AC22" s="106"/>
      <c r="AD22" s="108"/>
      <c r="AE22" s="106">
        <v>779.07264306050001</v>
      </c>
      <c r="AF22" s="106"/>
      <c r="AG22" s="108">
        <v>545.35085014235005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  <c r="K24" s="30"/>
      <c r="L24" s="30"/>
      <c r="M24" s="30"/>
      <c r="N24" s="30"/>
      <c r="O24" s="30"/>
    </row>
    <row r="25" spans="1:43" x14ac:dyDescent="0.35">
      <c r="C25" s="31" t="s">
        <v>42</v>
      </c>
      <c r="J25" s="32">
        <f>AVERAGE(J3:J22)</f>
        <v>607.61968839374993</v>
      </c>
      <c r="K25" s="32">
        <f t="shared" ref="K25:AQ25" si="0">AVERAGE(K3:K22)</f>
        <v>571.17499999999995</v>
      </c>
      <c r="L25" s="32">
        <f t="shared" si="0"/>
        <v>515.21521469237496</v>
      </c>
      <c r="M25" s="32">
        <f t="shared" si="0"/>
        <v>751.89113111624988</v>
      </c>
      <c r="N25" s="32">
        <f t="shared" si="0"/>
        <v>571.17499999999995</v>
      </c>
      <c r="O25" s="32">
        <f t="shared" si="0"/>
        <v>659.48665741487491</v>
      </c>
      <c r="P25" s="32">
        <f t="shared" si="0"/>
        <v>2284.2412283562498</v>
      </c>
      <c r="Q25" s="32">
        <f t="shared" si="0"/>
        <v>3104.125</v>
      </c>
      <c r="R25" s="32">
        <f t="shared" si="0"/>
        <v>1619.6251098493749</v>
      </c>
      <c r="S25" s="32">
        <f t="shared" si="0"/>
        <v>2284.2412283562498</v>
      </c>
      <c r="T25" s="32">
        <f t="shared" si="0"/>
        <v>3326.625</v>
      </c>
      <c r="U25" s="32">
        <f t="shared" si="0"/>
        <v>1981.6563598493749</v>
      </c>
      <c r="V25" s="32">
        <f t="shared" si="0"/>
        <v>1183.0463284524999</v>
      </c>
      <c r="W25" s="32">
        <f t="shared" si="0"/>
        <v>1683.75</v>
      </c>
      <c r="X25" s="32">
        <f t="shared" si="0"/>
        <v>1221.6666666666667</v>
      </c>
      <c r="Y25" s="32">
        <f t="shared" si="0"/>
        <v>216.5</v>
      </c>
      <c r="Z25" s="32">
        <f t="shared" si="0"/>
        <v>310.83333333333331</v>
      </c>
      <c r="AA25" s="32">
        <f t="shared" si="0"/>
        <v>167.85833333333332</v>
      </c>
      <c r="AB25" s="32">
        <f t="shared" si="0"/>
        <v>71.25</v>
      </c>
      <c r="AC25" s="32">
        <f t="shared" si="0"/>
        <v>46</v>
      </c>
      <c r="AD25" s="32">
        <f t="shared" si="0"/>
        <v>49.875</v>
      </c>
      <c r="AE25" s="32">
        <f t="shared" si="0"/>
        <v>3759.6908810201662</v>
      </c>
      <c r="AF25" s="32">
        <f t="shared" si="0"/>
        <v>5250</v>
      </c>
      <c r="AG25" s="32">
        <f t="shared" si="0"/>
        <v>3681.7836167141163</v>
      </c>
      <c r="AH25" s="32">
        <f t="shared" si="0"/>
        <v>830.66666666666663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1908.3333333333333</v>
      </c>
      <c r="AM25" s="32">
        <f t="shared" si="0"/>
        <v>1789.5833333333333</v>
      </c>
      <c r="AN25" s="32">
        <f t="shared" si="0"/>
        <v>1472.8333333333333</v>
      </c>
      <c r="AO25" s="32">
        <f t="shared" si="0"/>
        <v>4176.666666666667</v>
      </c>
      <c r="AP25" s="32">
        <f t="shared" si="0"/>
        <v>3939.1666666666665</v>
      </c>
      <c r="AQ25" s="32">
        <f t="shared" si="0"/>
        <v>3147.2666666666664</v>
      </c>
    </row>
    <row r="26" spans="1:43" x14ac:dyDescent="0.35">
      <c r="F26" s="31" t="s">
        <v>43</v>
      </c>
      <c r="J26" s="33">
        <f>COUNT(J3:J22)</f>
        <v>8</v>
      </c>
      <c r="K26" s="33">
        <f t="shared" ref="K26:AQ26" si="1">COUNT(K3:K22)</f>
        <v>4</v>
      </c>
      <c r="L26" s="33">
        <f t="shared" si="1"/>
        <v>8</v>
      </c>
      <c r="M26" s="33">
        <f t="shared" si="1"/>
        <v>8</v>
      </c>
      <c r="N26" s="33">
        <f t="shared" si="1"/>
        <v>4</v>
      </c>
      <c r="O26" s="33">
        <f t="shared" si="1"/>
        <v>8</v>
      </c>
      <c r="P26" s="33">
        <f t="shared" si="1"/>
        <v>8</v>
      </c>
      <c r="Q26" s="33">
        <f t="shared" si="1"/>
        <v>4</v>
      </c>
      <c r="R26" s="33">
        <f t="shared" si="1"/>
        <v>8</v>
      </c>
      <c r="S26" s="33">
        <f t="shared" si="1"/>
        <v>8</v>
      </c>
      <c r="T26" s="33">
        <f t="shared" si="1"/>
        <v>4</v>
      </c>
      <c r="U26" s="33">
        <f t="shared" si="1"/>
        <v>8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6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3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1154.1715417799999</v>
      </c>
      <c r="K27" s="32">
        <f t="shared" ref="K27:AQ27" si="2">MAX(K3:K22)</f>
        <v>890</v>
      </c>
      <c r="L27" s="32">
        <f t="shared" si="2"/>
        <v>1154.1715417799999</v>
      </c>
      <c r="M27" s="32">
        <f t="shared" si="2"/>
        <v>2308.3430835599997</v>
      </c>
      <c r="N27" s="32">
        <f t="shared" si="2"/>
        <v>890</v>
      </c>
      <c r="O27" s="32">
        <f t="shared" si="2"/>
        <v>2308.3430835599997</v>
      </c>
      <c r="P27" s="32">
        <f t="shared" si="2"/>
        <v>3650</v>
      </c>
      <c r="Q27" s="32">
        <f t="shared" si="2"/>
        <v>5386.5</v>
      </c>
      <c r="R27" s="32">
        <f t="shared" si="2"/>
        <v>3500</v>
      </c>
      <c r="S27" s="32">
        <f t="shared" si="2"/>
        <v>3650</v>
      </c>
      <c r="T27" s="32">
        <f t="shared" si="2"/>
        <v>5386.5</v>
      </c>
      <c r="U27" s="32">
        <f t="shared" si="2"/>
        <v>3650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712.5</v>
      </c>
      <c r="Z27" s="32">
        <f t="shared" si="2"/>
        <v>712.5</v>
      </c>
      <c r="AA27" s="32">
        <f t="shared" si="2"/>
        <v>498.74999999999994</v>
      </c>
      <c r="AB27" s="32">
        <f t="shared" si="2"/>
        <v>71.25</v>
      </c>
      <c r="AC27" s="32">
        <f t="shared" si="2"/>
        <v>46</v>
      </c>
      <c r="AD27" s="32">
        <f t="shared" si="2"/>
        <v>49.875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1000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2375</v>
      </c>
      <c r="AM27" s="32">
        <f t="shared" si="2"/>
        <v>2018.75</v>
      </c>
      <c r="AN27" s="32">
        <f t="shared" si="2"/>
        <v>2000</v>
      </c>
      <c r="AO27" s="32">
        <f t="shared" si="2"/>
        <v>4750</v>
      </c>
      <c r="AP27" s="32">
        <f t="shared" si="2"/>
        <v>4037.5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181.78596537000001</v>
      </c>
      <c r="K28" s="32">
        <f t="shared" ref="K28:AQ28" si="3">MIN(K3:K22)</f>
        <v>396</v>
      </c>
      <c r="L28" s="32">
        <f t="shared" si="3"/>
        <v>100</v>
      </c>
      <c r="M28" s="32">
        <f t="shared" si="3"/>
        <v>181.78596537000001</v>
      </c>
      <c r="N28" s="32">
        <f t="shared" si="3"/>
        <v>396</v>
      </c>
      <c r="O28" s="32">
        <f t="shared" si="3"/>
        <v>100</v>
      </c>
      <c r="P28" s="32">
        <f t="shared" si="3"/>
        <v>700</v>
      </c>
      <c r="Q28" s="32">
        <f t="shared" si="3"/>
        <v>890</v>
      </c>
      <c r="R28" s="32">
        <f t="shared" si="3"/>
        <v>531.25</v>
      </c>
      <c r="S28" s="32">
        <f t="shared" si="3"/>
        <v>700</v>
      </c>
      <c r="T28" s="32">
        <f t="shared" si="3"/>
        <v>1780</v>
      </c>
      <c r="U28" s="32">
        <f t="shared" si="3"/>
        <v>636.25087879500006</v>
      </c>
      <c r="V28" s="32">
        <f t="shared" si="3"/>
        <v>550</v>
      </c>
      <c r="W28" s="32">
        <f t="shared" si="3"/>
        <v>807.5</v>
      </c>
      <c r="X28" s="32">
        <f t="shared" si="3"/>
        <v>440</v>
      </c>
      <c r="Y28" s="32">
        <f t="shared" si="3"/>
        <v>40</v>
      </c>
      <c r="Z28" s="32">
        <f t="shared" si="3"/>
        <v>100</v>
      </c>
      <c r="AA28" s="32">
        <f t="shared" si="3"/>
        <v>40</v>
      </c>
      <c r="AB28" s="32">
        <f t="shared" si="3"/>
        <v>71.25</v>
      </c>
      <c r="AC28" s="32">
        <f t="shared" si="3"/>
        <v>46</v>
      </c>
      <c r="AD28" s="32">
        <f t="shared" si="3"/>
        <v>49.875</v>
      </c>
      <c r="AE28" s="32">
        <f t="shared" si="3"/>
        <v>779.07264306050001</v>
      </c>
      <c r="AF28" s="32">
        <f t="shared" si="3"/>
        <v>2000</v>
      </c>
      <c r="AG28" s="32">
        <f t="shared" si="3"/>
        <v>545.35085014235005</v>
      </c>
      <c r="AH28" s="32">
        <f t="shared" si="3"/>
        <v>492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1154.1715417799999</v>
      </c>
      <c r="K31" s="36"/>
      <c r="L31" s="36">
        <f t="shared" ref="L31:AQ31" si="4">AVERAGEIF($I$3:$I$22,"S",L$3:L$22)</f>
        <v>1154.1715417799999</v>
      </c>
      <c r="M31" s="36">
        <f t="shared" si="4"/>
        <v>2308.3430835599997</v>
      </c>
      <c r="N31" s="36"/>
      <c r="O31" s="36">
        <f t="shared" si="4"/>
        <v>2308.3430835599997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70</v>
      </c>
      <c r="Z31" s="36"/>
      <c r="AA31" s="36">
        <f t="shared" si="4"/>
        <v>70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710</v>
      </c>
      <c r="K33" s="36">
        <f t="shared" ref="K33:AQ33" si="6">AVERAGEIF($I$3:$I$22,"m",K$3:K$22)</f>
        <v>615.33333333333337</v>
      </c>
      <c r="L33" s="36">
        <f t="shared" si="6"/>
        <v>602.6</v>
      </c>
      <c r="M33" s="36">
        <f t="shared" si="6"/>
        <v>710</v>
      </c>
      <c r="N33" s="36">
        <f t="shared" si="6"/>
        <v>615.33333333333337</v>
      </c>
      <c r="O33" s="36">
        <f t="shared" si="6"/>
        <v>602.6</v>
      </c>
      <c r="P33" s="36">
        <f t="shared" si="6"/>
        <v>2210</v>
      </c>
      <c r="Q33" s="36">
        <f t="shared" si="6"/>
        <v>1765</v>
      </c>
      <c r="R33" s="36">
        <f t="shared" si="6"/>
        <v>1490.5</v>
      </c>
      <c r="S33" s="36">
        <f t="shared" si="6"/>
        <v>2210</v>
      </c>
      <c r="T33" s="36">
        <f t="shared" si="6"/>
        <v>2210</v>
      </c>
      <c r="U33" s="36">
        <f t="shared" si="6"/>
        <v>1673</v>
      </c>
      <c r="V33" s="36">
        <f t="shared" si="6"/>
        <v>1555</v>
      </c>
      <c r="W33" s="36">
        <f t="shared" si="6"/>
        <v>2560</v>
      </c>
      <c r="X33" s="36">
        <f t="shared" si="6"/>
        <v>1500</v>
      </c>
      <c r="Y33" s="36">
        <f t="shared" si="6"/>
        <v>147.66666666666666</v>
      </c>
      <c r="Z33" s="36">
        <f t="shared" si="6"/>
        <v>110</v>
      </c>
      <c r="AA33" s="36">
        <f t="shared" si="6"/>
        <v>139.19999999999999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1000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3</v>
      </c>
      <c r="K34" s="37">
        <f t="shared" ref="K34:AQ34" si="7">COUNTIFS($I$3:$I$22,"m",K$3:K$22,"&gt;1")</f>
        <v>3</v>
      </c>
      <c r="L34" s="37">
        <f t="shared" si="7"/>
        <v>3</v>
      </c>
      <c r="M34" s="37">
        <f t="shared" si="7"/>
        <v>3</v>
      </c>
      <c r="N34" s="37">
        <f t="shared" si="7"/>
        <v>3</v>
      </c>
      <c r="O34" s="37">
        <f t="shared" si="7"/>
        <v>3</v>
      </c>
      <c r="P34" s="37">
        <f t="shared" si="7"/>
        <v>4</v>
      </c>
      <c r="Q34" s="37">
        <f t="shared" si="7"/>
        <v>2</v>
      </c>
      <c r="R34" s="37">
        <f t="shared" si="7"/>
        <v>4</v>
      </c>
      <c r="S34" s="37">
        <f t="shared" si="7"/>
        <v>4</v>
      </c>
      <c r="T34" s="37">
        <f t="shared" si="7"/>
        <v>2</v>
      </c>
      <c r="U34" s="37">
        <f t="shared" si="7"/>
        <v>4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2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1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325.59532179000001</v>
      </c>
      <c r="K35" s="36">
        <f t="shared" ref="K35:AQ35" si="8">AVERAGEIF($I$3:$I$22,"l",K$3:K$22)</f>
        <v>438.7</v>
      </c>
      <c r="L35" s="36">
        <f t="shared" si="8"/>
        <v>186.5833919196667</v>
      </c>
      <c r="M35" s="36">
        <f t="shared" si="8"/>
        <v>325.59532179000001</v>
      </c>
      <c r="N35" s="36">
        <f t="shared" si="8"/>
        <v>438.7</v>
      </c>
      <c r="O35" s="36">
        <f t="shared" si="8"/>
        <v>186.5833919196667</v>
      </c>
      <c r="P35" s="36">
        <f t="shared" si="8"/>
        <v>1977.9766089499999</v>
      </c>
      <c r="Q35" s="36">
        <f t="shared" si="8"/>
        <v>5386.5</v>
      </c>
      <c r="R35" s="36">
        <f t="shared" si="8"/>
        <v>1165.0002929316668</v>
      </c>
      <c r="S35" s="36">
        <f t="shared" si="8"/>
        <v>1977.9766089499999</v>
      </c>
      <c r="T35" s="36">
        <f t="shared" si="8"/>
        <v>5386.5</v>
      </c>
      <c r="U35" s="36">
        <f t="shared" si="8"/>
        <v>1887.083626265</v>
      </c>
      <c r="V35" s="36">
        <f t="shared" si="8"/>
        <v>811.09265690500001</v>
      </c>
      <c r="W35" s="36">
        <f t="shared" si="8"/>
        <v>807.5</v>
      </c>
      <c r="X35" s="36">
        <f t="shared" si="8"/>
        <v>665</v>
      </c>
      <c r="Y35" s="36">
        <f t="shared" si="8"/>
        <v>334.16666666666669</v>
      </c>
      <c r="Z35" s="36">
        <f t="shared" si="8"/>
        <v>712.5</v>
      </c>
      <c r="AA35" s="36">
        <f t="shared" si="8"/>
        <v>219.58333333333334</v>
      </c>
      <c r="AB35" s="36">
        <f t="shared" si="8"/>
        <v>71.25</v>
      </c>
      <c r="AC35" s="36">
        <f t="shared" si="8"/>
        <v>46</v>
      </c>
      <c r="AD35" s="36">
        <f t="shared" si="8"/>
        <v>49.875</v>
      </c>
      <c r="AE35" s="36">
        <f t="shared" si="8"/>
        <v>779.07264306050001</v>
      </c>
      <c r="AF35" s="36"/>
      <c r="AG35" s="36">
        <f t="shared" si="8"/>
        <v>545.35085014235005</v>
      </c>
      <c r="AH35" s="36">
        <f t="shared" si="8"/>
        <v>746</v>
      </c>
      <c r="AI35" s="36"/>
      <c r="AJ35" s="36"/>
      <c r="AK35" s="36"/>
      <c r="AL35" s="36">
        <f t="shared" si="8"/>
        <v>2375</v>
      </c>
      <c r="AM35" s="36">
        <f t="shared" si="8"/>
        <v>2018.75</v>
      </c>
      <c r="AN35" s="36">
        <f t="shared" si="8"/>
        <v>1662.5</v>
      </c>
      <c r="AO35" s="36">
        <f t="shared" si="8"/>
        <v>4750</v>
      </c>
      <c r="AP35" s="36">
        <f t="shared" si="8"/>
        <v>4037.5</v>
      </c>
      <c r="AQ35" s="36">
        <f t="shared" si="8"/>
        <v>3325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2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649.72384725999996</v>
      </c>
      <c r="K38" s="36">
        <f t="shared" ref="K38:AQ38" si="10">AVERAGEIF($H$3:$H$22,"PL",K$3:K$22)</f>
        <v>438.7</v>
      </c>
      <c r="L38" s="36">
        <f t="shared" si="10"/>
        <v>528.89051392666659</v>
      </c>
      <c r="M38" s="36">
        <f t="shared" si="10"/>
        <v>1034.4476945199999</v>
      </c>
      <c r="N38" s="36">
        <f t="shared" si="10"/>
        <v>438.7</v>
      </c>
      <c r="O38" s="36">
        <f t="shared" si="10"/>
        <v>913.61436118666654</v>
      </c>
      <c r="P38" s="36">
        <f t="shared" si="10"/>
        <v>2841.6666666666665</v>
      </c>
      <c r="Q38" s="36">
        <f t="shared" si="10"/>
        <v>4443.25</v>
      </c>
      <c r="R38" s="36">
        <f t="shared" si="10"/>
        <v>2119.5833333333335</v>
      </c>
      <c r="S38" s="36">
        <f t="shared" si="10"/>
        <v>2841.6666666666665</v>
      </c>
      <c r="T38" s="36">
        <f t="shared" si="10"/>
        <v>4443.25</v>
      </c>
      <c r="U38" s="36">
        <f t="shared" si="10"/>
        <v>2841.6666666666665</v>
      </c>
      <c r="V38" s="36">
        <f t="shared" si="10"/>
        <v>950</v>
      </c>
      <c r="W38" s="36">
        <f t="shared" si="10"/>
        <v>807.5</v>
      </c>
      <c r="X38" s="36">
        <f t="shared" si="10"/>
        <v>665</v>
      </c>
      <c r="Y38" s="36">
        <f t="shared" si="10"/>
        <v>481.25</v>
      </c>
      <c r="Z38" s="36">
        <f t="shared" si="10"/>
        <v>712.5</v>
      </c>
      <c r="AA38" s="36">
        <f t="shared" si="10"/>
        <v>309.375</v>
      </c>
      <c r="AB38" s="36">
        <f t="shared" si="10"/>
        <v>71.25</v>
      </c>
      <c r="AC38" s="36">
        <f t="shared" si="10"/>
        <v>46</v>
      </c>
      <c r="AD38" s="36">
        <f t="shared" si="10"/>
        <v>49.875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>
        <f t="shared" si="10"/>
        <v>746</v>
      </c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1908.3333333333333</v>
      </c>
      <c r="AM38" s="36">
        <f t="shared" si="10"/>
        <v>1789.5833333333333</v>
      </c>
      <c r="AN38" s="36">
        <f t="shared" si="10"/>
        <v>1472.8333333333333</v>
      </c>
      <c r="AO38" s="36">
        <f t="shared" si="10"/>
        <v>4176.666666666667</v>
      </c>
      <c r="AP38" s="36">
        <f t="shared" si="10"/>
        <v>3939.1666666666665</v>
      </c>
      <c r="AQ38" s="36">
        <f t="shared" si="10"/>
        <v>3147.2666666666664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1</v>
      </c>
      <c r="L39" s="37">
        <f t="shared" si="11"/>
        <v>3</v>
      </c>
      <c r="M39" s="37">
        <f t="shared" si="11"/>
        <v>3</v>
      </c>
      <c r="N39" s="37">
        <f t="shared" si="11"/>
        <v>1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2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440.89298268499999</v>
      </c>
      <c r="K40" s="36">
        <f t="shared" ref="K40:AK40" si="12">AVERAGEIF($H$3:$H$22,"CC",K$3:K$22)</f>
        <v>560</v>
      </c>
      <c r="L40" s="36">
        <f t="shared" si="12"/>
        <v>413.62508787950003</v>
      </c>
      <c r="M40" s="36">
        <f t="shared" si="12"/>
        <v>440.89298268499999</v>
      </c>
      <c r="N40" s="36">
        <f t="shared" si="12"/>
        <v>560</v>
      </c>
      <c r="O40" s="36">
        <f t="shared" si="12"/>
        <v>413.62508787950003</v>
      </c>
      <c r="P40" s="36">
        <f t="shared" si="12"/>
        <v>1752.9766089499999</v>
      </c>
      <c r="Q40" s="36"/>
      <c r="R40" s="36">
        <f t="shared" si="12"/>
        <v>1418.7502929316668</v>
      </c>
      <c r="S40" s="36">
        <f t="shared" si="12"/>
        <v>1752.9766089499999</v>
      </c>
      <c r="T40" s="36"/>
      <c r="U40" s="36">
        <f t="shared" si="12"/>
        <v>1662.083626265</v>
      </c>
      <c r="V40" s="36">
        <f t="shared" si="12"/>
        <v>611.09265690500001</v>
      </c>
      <c r="W40" s="36"/>
      <c r="X40" s="36">
        <f t="shared" si="12"/>
        <v>440</v>
      </c>
      <c r="Y40" s="36">
        <f t="shared" si="12"/>
        <v>223</v>
      </c>
      <c r="Z40" s="36"/>
      <c r="AA40" s="36">
        <f t="shared" si="12"/>
        <v>178.4</v>
      </c>
      <c r="AB40" s="36"/>
      <c r="AC40" s="36"/>
      <c r="AD40" s="36"/>
      <c r="AE40" s="36">
        <f t="shared" si="12"/>
        <v>779.07264306050001</v>
      </c>
      <c r="AF40" s="36"/>
      <c r="AG40" s="36">
        <f t="shared" si="12"/>
        <v>545.35085014235005</v>
      </c>
      <c r="AH40" s="36">
        <f t="shared" si="12"/>
        <v>1000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3">COUNTIFS($H$3:$H$22,"CC",K$3:K$22,"&gt;1")</f>
        <v>1</v>
      </c>
      <c r="L41" s="37">
        <f t="shared" si="13"/>
        <v>2</v>
      </c>
      <c r="M41" s="37">
        <f t="shared" si="13"/>
        <v>2</v>
      </c>
      <c r="N41" s="37">
        <f t="shared" si="13"/>
        <v>1</v>
      </c>
      <c r="O41" s="37">
        <f t="shared" si="13"/>
        <v>2</v>
      </c>
      <c r="P41" s="37">
        <f t="shared" si="13"/>
        <v>3</v>
      </c>
      <c r="Q41" s="37">
        <f t="shared" si="13"/>
        <v>0</v>
      </c>
      <c r="R41" s="37">
        <f t="shared" si="13"/>
        <v>3</v>
      </c>
      <c r="S41" s="37">
        <f t="shared" si="13"/>
        <v>3</v>
      </c>
      <c r="T41" s="37">
        <f t="shared" si="13"/>
        <v>0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1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55</v>
      </c>
      <c r="Z42" s="36"/>
      <c r="AA42" s="36">
        <f t="shared" si="14"/>
        <v>55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715</v>
      </c>
      <c r="K44" s="36">
        <f t="shared" ref="K44:AG44" si="16">AVERAGEIF($H$3:$H$22,"HY",K$3:K$22)</f>
        <v>643</v>
      </c>
      <c r="L44" s="36">
        <f t="shared" si="16"/>
        <v>553.9</v>
      </c>
      <c r="M44" s="36">
        <f t="shared" si="16"/>
        <v>715</v>
      </c>
      <c r="N44" s="36">
        <f t="shared" si="16"/>
        <v>643</v>
      </c>
      <c r="O44" s="36">
        <f t="shared" si="16"/>
        <v>553.9</v>
      </c>
      <c r="P44" s="36">
        <f t="shared" si="16"/>
        <v>2245</v>
      </c>
      <c r="Q44" s="36">
        <f t="shared" si="16"/>
        <v>1765</v>
      </c>
      <c r="R44" s="36">
        <f t="shared" si="16"/>
        <v>1171</v>
      </c>
      <c r="S44" s="36">
        <f t="shared" si="16"/>
        <v>2245</v>
      </c>
      <c r="T44" s="36">
        <f t="shared" si="16"/>
        <v>2210</v>
      </c>
      <c r="U44" s="36">
        <f t="shared" si="16"/>
        <v>1171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110</v>
      </c>
      <c r="Z44" s="36">
        <f t="shared" si="16"/>
        <v>110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Q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561.82625119166664</v>
      </c>
      <c r="K47" s="36">
        <f t="shared" ref="K47:AQ47" si="18">AVERAGEIF($F$3:$F$22,"SW",K$3:K$22)</f>
        <v>464.90000000000003</v>
      </c>
      <c r="L47" s="36">
        <f t="shared" si="18"/>
        <v>438.62028625649992</v>
      </c>
      <c r="M47" s="36">
        <f t="shared" si="18"/>
        <v>754.18817482166651</v>
      </c>
      <c r="N47" s="36">
        <f t="shared" si="18"/>
        <v>464.90000000000003</v>
      </c>
      <c r="O47" s="36">
        <f t="shared" si="18"/>
        <v>630.98220988649996</v>
      </c>
      <c r="P47" s="36">
        <f t="shared" si="18"/>
        <v>2046.7859653700002</v>
      </c>
      <c r="Q47" s="36">
        <f t="shared" si="18"/>
        <v>4013.25</v>
      </c>
      <c r="R47" s="36">
        <f t="shared" si="18"/>
        <v>1129.4001757589999</v>
      </c>
      <c r="S47" s="36">
        <f t="shared" si="18"/>
        <v>2046.7859653700002</v>
      </c>
      <c r="T47" s="36">
        <f t="shared" si="18"/>
        <v>4013.25</v>
      </c>
      <c r="U47" s="36">
        <f t="shared" si="18"/>
        <v>1562.6501757589999</v>
      </c>
      <c r="V47" s="36">
        <f t="shared" si="18"/>
        <v>811.09265690500001</v>
      </c>
      <c r="W47" s="36">
        <f t="shared" si="18"/>
        <v>807.5</v>
      </c>
      <c r="X47" s="36">
        <f t="shared" si="18"/>
        <v>665</v>
      </c>
      <c r="Y47" s="36">
        <f t="shared" si="18"/>
        <v>238.5</v>
      </c>
      <c r="Z47" s="36">
        <f t="shared" si="18"/>
        <v>416.25</v>
      </c>
      <c r="AA47" s="36">
        <f t="shared" si="18"/>
        <v>182.1875</v>
      </c>
      <c r="AB47" s="36">
        <f t="shared" si="18"/>
        <v>71.25</v>
      </c>
      <c r="AC47" s="36">
        <f t="shared" si="18"/>
        <v>46</v>
      </c>
      <c r="AD47" s="36">
        <f t="shared" si="18"/>
        <v>49.875</v>
      </c>
      <c r="AE47" s="36">
        <f t="shared" si="18"/>
        <v>779.07264306050001</v>
      </c>
      <c r="AF47" s="36"/>
      <c r="AG47" s="36">
        <f t="shared" si="18"/>
        <v>545.35085014235005</v>
      </c>
      <c r="AH47" s="36">
        <f t="shared" si="18"/>
        <v>746</v>
      </c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1862.5</v>
      </c>
      <c r="AM47" s="36">
        <f t="shared" si="18"/>
        <v>1684.375</v>
      </c>
      <c r="AN47" s="36">
        <f t="shared" si="18"/>
        <v>1209.25</v>
      </c>
      <c r="AO47" s="36">
        <f t="shared" si="18"/>
        <v>4265</v>
      </c>
      <c r="AP47" s="36">
        <f t="shared" si="18"/>
        <v>3908.75</v>
      </c>
      <c r="AQ47" s="36">
        <f t="shared" si="18"/>
        <v>2720.9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19">COUNTIFS($F$3:$F$22,"SW",K$3:K$22,"&gt;1")</f>
        <v>3</v>
      </c>
      <c r="L48" s="37">
        <f t="shared" si="19"/>
        <v>6</v>
      </c>
      <c r="M48" s="37">
        <f t="shared" si="19"/>
        <v>6</v>
      </c>
      <c r="N48" s="37">
        <f t="shared" si="19"/>
        <v>3</v>
      </c>
      <c r="O48" s="37">
        <f t="shared" si="19"/>
        <v>6</v>
      </c>
      <c r="P48" s="37">
        <f t="shared" si="19"/>
        <v>5</v>
      </c>
      <c r="Q48" s="37">
        <f t="shared" si="19"/>
        <v>2</v>
      </c>
      <c r="R48" s="37">
        <f t="shared" si="19"/>
        <v>5</v>
      </c>
      <c r="S48" s="37">
        <f t="shared" si="19"/>
        <v>5</v>
      </c>
      <c r="T48" s="37">
        <f t="shared" si="19"/>
        <v>2</v>
      </c>
      <c r="U48" s="37">
        <f t="shared" si="19"/>
        <v>5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4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2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517.79766089500004</v>
      </c>
      <c r="K49" s="36">
        <f t="shared" ref="K49:AQ49" si="20">AVERAGEIF($G$3:$G$22,"SaaS",K$3:K$22)</f>
        <v>571.17499999999995</v>
      </c>
      <c r="L49" s="36">
        <f t="shared" si="20"/>
        <v>394.59169595983332</v>
      </c>
      <c r="M49" s="36">
        <f t="shared" si="20"/>
        <v>517.79766089500004</v>
      </c>
      <c r="N49" s="36">
        <f t="shared" si="20"/>
        <v>571.17499999999995</v>
      </c>
      <c r="O49" s="36">
        <f t="shared" si="20"/>
        <v>394.59169595983332</v>
      </c>
      <c r="P49" s="36">
        <f t="shared" si="20"/>
        <v>2284.2412283562498</v>
      </c>
      <c r="Q49" s="36">
        <f t="shared" si="20"/>
        <v>3104.125</v>
      </c>
      <c r="R49" s="36">
        <f t="shared" si="20"/>
        <v>1619.6251098493749</v>
      </c>
      <c r="S49" s="36">
        <f t="shared" si="20"/>
        <v>2284.2412283562498</v>
      </c>
      <c r="T49" s="36">
        <f t="shared" si="20"/>
        <v>3326.625</v>
      </c>
      <c r="U49" s="36">
        <f t="shared" si="20"/>
        <v>1981.6563598493749</v>
      </c>
      <c r="V49" s="36">
        <f t="shared" si="20"/>
        <v>1183.0463284524999</v>
      </c>
      <c r="W49" s="36">
        <f t="shared" si="20"/>
        <v>1683.75</v>
      </c>
      <c r="X49" s="36">
        <f t="shared" si="20"/>
        <v>1221.6666666666667</v>
      </c>
      <c r="Y49" s="36">
        <f t="shared" si="20"/>
        <v>245.91666666666666</v>
      </c>
      <c r="Z49" s="36">
        <f t="shared" si="20"/>
        <v>310.83333333333331</v>
      </c>
      <c r="AA49" s="36">
        <f t="shared" si="20"/>
        <v>193.43</v>
      </c>
      <c r="AB49" s="36">
        <f t="shared" si="20"/>
        <v>71.25</v>
      </c>
      <c r="AC49" s="36">
        <f t="shared" si="20"/>
        <v>46</v>
      </c>
      <c r="AD49" s="36">
        <f t="shared" si="20"/>
        <v>49.875</v>
      </c>
      <c r="AE49" s="36">
        <f t="shared" si="20"/>
        <v>3759.6908810201662</v>
      </c>
      <c r="AF49" s="36">
        <f t="shared" si="20"/>
        <v>5250</v>
      </c>
      <c r="AG49" s="36">
        <f t="shared" si="20"/>
        <v>3681.7836167141163</v>
      </c>
      <c r="AH49" s="36">
        <f t="shared" si="20"/>
        <v>830.66666666666663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1908.3333333333333</v>
      </c>
      <c r="AM49" s="36">
        <f t="shared" si="20"/>
        <v>1789.5833333333333</v>
      </c>
      <c r="AN49" s="36">
        <f t="shared" si="20"/>
        <v>1472.8333333333333</v>
      </c>
      <c r="AO49" s="36">
        <f t="shared" si="20"/>
        <v>4176.666666666667</v>
      </c>
      <c r="AP49" s="36">
        <f t="shared" si="20"/>
        <v>3939.1666666666665</v>
      </c>
      <c r="AQ49" s="36">
        <f t="shared" si="20"/>
        <v>3147.2666666666664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6</v>
      </c>
      <c r="K50" s="37">
        <f t="shared" ref="K50:AQ50" si="21">COUNTIFS($G$3:$G$22,"SaaS",K$3:K$22,"&gt;1")</f>
        <v>4</v>
      </c>
      <c r="L50" s="37">
        <f t="shared" si="21"/>
        <v>6</v>
      </c>
      <c r="M50" s="37">
        <f t="shared" si="21"/>
        <v>6</v>
      </c>
      <c r="N50" s="37">
        <f t="shared" si="21"/>
        <v>4</v>
      </c>
      <c r="O50" s="37">
        <f t="shared" si="21"/>
        <v>6</v>
      </c>
      <c r="P50" s="37">
        <f t="shared" si="21"/>
        <v>8</v>
      </c>
      <c r="Q50" s="37">
        <f t="shared" si="21"/>
        <v>4</v>
      </c>
      <c r="R50" s="37">
        <f t="shared" si="21"/>
        <v>8</v>
      </c>
      <c r="S50" s="37">
        <f t="shared" si="21"/>
        <v>8</v>
      </c>
      <c r="T50" s="37">
        <f t="shared" si="21"/>
        <v>4</v>
      </c>
      <c r="U50" s="37">
        <f t="shared" si="21"/>
        <v>8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5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3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766.04288544499991</v>
      </c>
      <c r="K54" s="36">
        <f t="shared" ref="K54:AQ54" si="23">AVERAGEIF($D$3:$D$22,"S",K$3:K$22)</f>
        <v>725</v>
      </c>
      <c r="L54" s="36">
        <f t="shared" si="23"/>
        <v>711.04288544499991</v>
      </c>
      <c r="M54" s="36">
        <f t="shared" si="23"/>
        <v>1054.5857708899998</v>
      </c>
      <c r="N54" s="36">
        <f t="shared" si="23"/>
        <v>725</v>
      </c>
      <c r="O54" s="36">
        <f t="shared" si="23"/>
        <v>999.58577088999994</v>
      </c>
      <c r="P54" s="36">
        <f t="shared" si="23"/>
        <v>2088</v>
      </c>
      <c r="Q54" s="36">
        <f t="shared" si="23"/>
        <v>2195</v>
      </c>
      <c r="R54" s="36">
        <f t="shared" si="23"/>
        <v>1708.25</v>
      </c>
      <c r="S54" s="36">
        <f t="shared" si="23"/>
        <v>2088</v>
      </c>
      <c r="T54" s="36">
        <f t="shared" si="23"/>
        <v>2640</v>
      </c>
      <c r="U54" s="36">
        <f t="shared" si="23"/>
        <v>2088</v>
      </c>
      <c r="V54" s="36">
        <f t="shared" si="23"/>
        <v>1555</v>
      </c>
      <c r="W54" s="36">
        <f t="shared" si="23"/>
        <v>2560</v>
      </c>
      <c r="X54" s="36">
        <f t="shared" si="23"/>
        <v>1500</v>
      </c>
      <c r="Y54" s="36">
        <f t="shared" si="23"/>
        <v>191</v>
      </c>
      <c r="Z54" s="36">
        <f t="shared" si="23"/>
        <v>100</v>
      </c>
      <c r="AA54" s="36">
        <f t="shared" si="23"/>
        <v>132.79999999999998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1000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4</v>
      </c>
      <c r="K55" s="37">
        <f t="shared" ref="K55:AQ55" si="24">COUNTIFS($D$3:$D$22,"S",K$3:K$22,"&gt;1")</f>
        <v>2</v>
      </c>
      <c r="L55" s="37">
        <f t="shared" si="24"/>
        <v>4</v>
      </c>
      <c r="M55" s="37">
        <f t="shared" si="24"/>
        <v>4</v>
      </c>
      <c r="N55" s="37">
        <f t="shared" si="24"/>
        <v>2</v>
      </c>
      <c r="O55" s="37">
        <f t="shared" si="24"/>
        <v>4</v>
      </c>
      <c r="P55" s="37">
        <f t="shared" si="24"/>
        <v>5</v>
      </c>
      <c r="Q55" s="37">
        <f t="shared" si="24"/>
        <v>2</v>
      </c>
      <c r="R55" s="37">
        <f t="shared" si="24"/>
        <v>5</v>
      </c>
      <c r="S55" s="37">
        <f t="shared" si="24"/>
        <v>5</v>
      </c>
      <c r="T55" s="37">
        <f t="shared" si="24"/>
        <v>2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2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360.89298268499999</v>
      </c>
      <c r="K56" s="36">
        <f t="shared" ref="K56:AQ56" si="25">AVERAGEIF($D$3:$D$22,"m",K$3:K$22)</f>
        <v>396</v>
      </c>
      <c r="L56" s="36">
        <f t="shared" si="25"/>
        <v>172.52508787950001</v>
      </c>
      <c r="M56" s="36">
        <f t="shared" si="25"/>
        <v>360.89298268499999</v>
      </c>
      <c r="N56" s="36">
        <f t="shared" si="25"/>
        <v>396</v>
      </c>
      <c r="O56" s="36">
        <f t="shared" si="25"/>
        <v>172.52508787950001</v>
      </c>
      <c r="P56" s="36">
        <f t="shared" si="25"/>
        <v>2254.4649134249998</v>
      </c>
      <c r="Q56" s="36">
        <f t="shared" si="25"/>
        <v>2640</v>
      </c>
      <c r="R56" s="36">
        <f t="shared" si="25"/>
        <v>1044.1254393975</v>
      </c>
      <c r="S56" s="36">
        <f t="shared" si="25"/>
        <v>2254.4649134249998</v>
      </c>
      <c r="T56" s="36">
        <f t="shared" si="25"/>
        <v>2640</v>
      </c>
      <c r="U56" s="36">
        <f t="shared" si="25"/>
        <v>1044.1254393975</v>
      </c>
      <c r="V56" s="36">
        <f t="shared" si="25"/>
        <v>672.18531381000003</v>
      </c>
      <c r="W56" s="36"/>
      <c r="X56" s="36"/>
      <c r="Y56" s="36">
        <f t="shared" si="25"/>
        <v>95</v>
      </c>
      <c r="Z56" s="36">
        <f t="shared" si="25"/>
        <v>120</v>
      </c>
      <c r="AA56" s="36">
        <f t="shared" si="25"/>
        <v>70</v>
      </c>
      <c r="AB56" s="36"/>
      <c r="AC56" s="36"/>
      <c r="AD56" s="36"/>
      <c r="AE56" s="36">
        <f t="shared" si="25"/>
        <v>779.07264306050001</v>
      </c>
      <c r="AF56" s="36"/>
      <c r="AG56" s="36">
        <f t="shared" si="25"/>
        <v>545.35085014235005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1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475</v>
      </c>
      <c r="K58" s="36">
        <f t="shared" ref="K58:AQ58" si="27">AVERAGEIF($D$3:$D$22,"l",K$3:K$22)</f>
        <v>438.7</v>
      </c>
      <c r="L58" s="36">
        <f t="shared" si="27"/>
        <v>332.5</v>
      </c>
      <c r="M58" s="36">
        <f t="shared" si="27"/>
        <v>475</v>
      </c>
      <c r="N58" s="36">
        <f t="shared" si="27"/>
        <v>438.7</v>
      </c>
      <c r="O58" s="36">
        <f t="shared" si="27"/>
        <v>332.5</v>
      </c>
      <c r="P58" s="36">
        <f t="shared" si="27"/>
        <v>3325</v>
      </c>
      <c r="Q58" s="36">
        <f t="shared" si="27"/>
        <v>5386.5</v>
      </c>
      <c r="R58" s="36">
        <f t="shared" si="27"/>
        <v>2327.5</v>
      </c>
      <c r="S58" s="36">
        <f t="shared" si="27"/>
        <v>3325</v>
      </c>
      <c r="T58" s="36">
        <f t="shared" si="27"/>
        <v>5386.5</v>
      </c>
      <c r="U58" s="36">
        <f t="shared" si="27"/>
        <v>3325</v>
      </c>
      <c r="V58" s="36">
        <f t="shared" si="27"/>
        <v>950</v>
      </c>
      <c r="W58" s="36">
        <f t="shared" si="27"/>
        <v>807.5</v>
      </c>
      <c r="X58" s="36">
        <f t="shared" si="27"/>
        <v>665</v>
      </c>
      <c r="Y58" s="36">
        <f t="shared" si="27"/>
        <v>376.25</v>
      </c>
      <c r="Z58" s="36">
        <f t="shared" si="27"/>
        <v>712.5</v>
      </c>
      <c r="AA58" s="36">
        <f t="shared" si="27"/>
        <v>269.375</v>
      </c>
      <c r="AB58" s="36">
        <f t="shared" si="27"/>
        <v>71.25</v>
      </c>
      <c r="AC58" s="36">
        <f t="shared" si="27"/>
        <v>46</v>
      </c>
      <c r="AD58" s="36">
        <f t="shared" si="27"/>
        <v>49.875</v>
      </c>
      <c r="AE58" s="36"/>
      <c r="AF58" s="36"/>
      <c r="AG58" s="36"/>
      <c r="AH58" s="36">
        <f t="shared" si="27"/>
        <v>492</v>
      </c>
      <c r="AI58" s="36"/>
      <c r="AJ58" s="36"/>
      <c r="AK58" s="36"/>
      <c r="AL58" s="36">
        <f t="shared" si="27"/>
        <v>2375</v>
      </c>
      <c r="AM58" s="36">
        <f t="shared" si="27"/>
        <v>2018.75</v>
      </c>
      <c r="AN58" s="36">
        <f t="shared" si="27"/>
        <v>1662.5</v>
      </c>
      <c r="AO58" s="36">
        <f t="shared" si="27"/>
        <v>4750</v>
      </c>
      <c r="AP58" s="36">
        <f t="shared" si="27"/>
        <v>4037.5</v>
      </c>
      <c r="AQ58" s="36">
        <f t="shared" si="27"/>
        <v>3325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1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22">
        <v>130</v>
      </c>
      <c r="Z3" s="122"/>
      <c r="AA3" s="111">
        <v>130</v>
      </c>
      <c r="AB3" s="113"/>
      <c r="AC3" s="113"/>
      <c r="AD3" s="111"/>
      <c r="AE3" s="113"/>
      <c r="AF3" s="113"/>
      <c r="AG3" s="111"/>
      <c r="AH3" s="111"/>
      <c r="AI3" s="123"/>
      <c r="AJ3" s="123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3"/>
      <c r="Q6" s="113"/>
      <c r="R6" s="111"/>
      <c r="S6" s="114"/>
      <c r="T6" s="114"/>
      <c r="U6" s="111"/>
      <c r="V6" s="113"/>
      <c r="W6" s="113"/>
      <c r="X6" s="111"/>
      <c r="Y6" s="113"/>
      <c r="Z6" s="113"/>
      <c r="AA6" s="111"/>
      <c r="AB6" s="113"/>
      <c r="AC6" s="113"/>
      <c r="AD6" s="111"/>
      <c r="AE6" s="113"/>
      <c r="AF6" s="113"/>
      <c r="AG6" s="111"/>
      <c r="AH6" s="111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110</v>
      </c>
      <c r="Z9" s="113"/>
      <c r="AA9" s="111">
        <v>110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13"/>
      <c r="K10" s="113"/>
      <c r="L10" s="111"/>
      <c r="M10" s="114"/>
      <c r="N10" s="114"/>
      <c r="O10" s="111"/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11"/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515</v>
      </c>
      <c r="K14" s="106">
        <v>467.5</v>
      </c>
      <c r="L14" s="108">
        <v>360.5</v>
      </c>
      <c r="M14" s="107">
        <v>515</v>
      </c>
      <c r="N14" s="107">
        <v>467.5</v>
      </c>
      <c r="O14" s="108">
        <v>360.5</v>
      </c>
      <c r="P14" s="106">
        <v>3605</v>
      </c>
      <c r="Q14" s="106">
        <v>3251.39</v>
      </c>
      <c r="R14" s="108">
        <v>2523.5</v>
      </c>
      <c r="S14" s="107">
        <v>3605</v>
      </c>
      <c r="T14" s="107">
        <v>3251.39</v>
      </c>
      <c r="U14" s="108">
        <v>3605</v>
      </c>
      <c r="V14" s="106">
        <v>1030</v>
      </c>
      <c r="W14" s="127">
        <v>875.5</v>
      </c>
      <c r="X14" s="108">
        <v>721</v>
      </c>
      <c r="Y14" s="106">
        <v>772.5</v>
      </c>
      <c r="Z14" s="106">
        <v>772.5</v>
      </c>
      <c r="AA14" s="108">
        <v>540.75</v>
      </c>
      <c r="AB14" s="106">
        <v>77.25</v>
      </c>
      <c r="AC14" s="106">
        <v>68</v>
      </c>
      <c r="AD14" s="108">
        <v>54.074999999999996</v>
      </c>
      <c r="AE14" s="106"/>
      <c r="AF14" s="106"/>
      <c r="AG14" s="108"/>
      <c r="AH14" s="108"/>
      <c r="AI14" s="109"/>
      <c r="AJ14" s="109"/>
      <c r="AK14" s="112"/>
      <c r="AL14" s="106">
        <v>2575</v>
      </c>
      <c r="AM14" s="106">
        <v>2188.75</v>
      </c>
      <c r="AN14" s="108">
        <v>1802.4999999999998</v>
      </c>
      <c r="AO14" s="106">
        <v>5150</v>
      </c>
      <c r="AP14" s="106">
        <v>4377.5</v>
      </c>
      <c r="AQ14" s="108">
        <v>3604.9999999999995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/>
      <c r="AJ16" s="109"/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71</v>
      </c>
      <c r="B20" s="29">
        <v>0.72397260750000003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06">
        <v>635.28596308124997</v>
      </c>
      <c r="K20" s="106">
        <v>465.87637292625004</v>
      </c>
      <c r="L20" s="108">
        <v>256.23200510943752</v>
      </c>
      <c r="M20" s="107">
        <v>635.28596308124997</v>
      </c>
      <c r="N20" s="107">
        <v>465.87637292625004</v>
      </c>
      <c r="O20" s="108">
        <v>256.23200510943752</v>
      </c>
      <c r="P20" s="106">
        <v>4235.2397538750001</v>
      </c>
      <c r="Q20" s="106">
        <v>3105.842486175</v>
      </c>
      <c r="R20" s="108">
        <v>1708.2133673962501</v>
      </c>
      <c r="S20" s="107">
        <v>4235.2397538750001</v>
      </c>
      <c r="T20" s="107">
        <v>3105.842486175</v>
      </c>
      <c r="U20" s="108">
        <v>1708.2133673962501</v>
      </c>
      <c r="V20" s="106"/>
      <c r="W20" s="109"/>
      <c r="X20" s="108"/>
      <c r="Y20" s="106">
        <v>141.17465846250002</v>
      </c>
      <c r="Z20" s="106">
        <v>141.17465846250002</v>
      </c>
      <c r="AA20" s="108">
        <v>77.646062154375016</v>
      </c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5000</v>
      </c>
      <c r="Q21" s="106"/>
      <c r="R21" s="108">
        <v>4000</v>
      </c>
      <c r="S21" s="107">
        <v>5000</v>
      </c>
      <c r="T21" s="107"/>
      <c r="U21" s="108">
        <v>5000</v>
      </c>
      <c r="V21" s="106">
        <v>750</v>
      </c>
      <c r="W21" s="109"/>
      <c r="X21" s="108">
        <v>600</v>
      </c>
      <c r="Y21" s="106">
        <v>305</v>
      </c>
      <c r="Z21" s="106"/>
      <c r="AA21" s="108">
        <v>244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71</v>
      </c>
      <c r="B22" s="29">
        <v>0.72397260750000003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723.97260749999998</v>
      </c>
      <c r="K22" s="106"/>
      <c r="L22" s="108">
        <v>506.78082525000002</v>
      </c>
      <c r="M22" s="107">
        <v>723.97260749999998</v>
      </c>
      <c r="N22" s="107"/>
      <c r="O22" s="115">
        <v>506.78082525000002</v>
      </c>
      <c r="P22" s="106">
        <v>3619.8630375000002</v>
      </c>
      <c r="Q22" s="106"/>
      <c r="R22" s="115">
        <v>2533.90412625</v>
      </c>
      <c r="S22" s="107">
        <v>3619.8630375000002</v>
      </c>
      <c r="T22" s="107"/>
      <c r="U22" s="115">
        <v>2533.90412625</v>
      </c>
      <c r="V22" s="106">
        <v>1592.7397365000002</v>
      </c>
      <c r="W22" s="109"/>
      <c r="X22" s="108"/>
      <c r="Y22" s="106"/>
      <c r="Z22" s="106"/>
      <c r="AA22" s="108"/>
      <c r="AB22" s="106"/>
      <c r="AC22" s="106"/>
      <c r="AD22" s="115"/>
      <c r="AE22" s="106">
        <v>3076.8835818750003</v>
      </c>
      <c r="AF22" s="106"/>
      <c r="AG22" s="108">
        <v>2153.8185073125001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43" x14ac:dyDescent="0.35">
      <c r="C25" s="31" t="s">
        <v>42</v>
      </c>
      <c r="J25" s="32">
        <f>AVERAGE(J3:J22)</f>
        <v>763.03232132265623</v>
      </c>
      <c r="K25" s="32">
        <f t="shared" ref="K25:AQ25" si="0">AVERAGE(K3:K22)</f>
        <v>595.84409323156251</v>
      </c>
      <c r="L25" s="32">
        <f t="shared" si="0"/>
        <v>614.18910379492968</v>
      </c>
      <c r="M25" s="32">
        <f t="shared" si="0"/>
        <v>763.03232132265623</v>
      </c>
      <c r="N25" s="32">
        <f t="shared" si="0"/>
        <v>595.84409323156251</v>
      </c>
      <c r="O25" s="32">
        <f t="shared" si="0"/>
        <v>614.18910379492968</v>
      </c>
      <c r="P25" s="32">
        <f t="shared" si="0"/>
        <v>3118.762848921875</v>
      </c>
      <c r="Q25" s="32">
        <f t="shared" si="0"/>
        <v>2686.8081215437496</v>
      </c>
      <c r="R25" s="32">
        <f t="shared" si="0"/>
        <v>2114.7646867057815</v>
      </c>
      <c r="S25" s="32">
        <f t="shared" si="0"/>
        <v>3118.762848921875</v>
      </c>
      <c r="T25" s="32">
        <f t="shared" si="0"/>
        <v>2909.3081215437496</v>
      </c>
      <c r="U25" s="32">
        <f t="shared" si="0"/>
        <v>2667.1396867057815</v>
      </c>
      <c r="V25" s="32">
        <f t="shared" si="0"/>
        <v>1483.1849341249999</v>
      </c>
      <c r="W25" s="32">
        <f t="shared" si="0"/>
        <v>1717.75</v>
      </c>
      <c r="X25" s="32">
        <f t="shared" si="0"/>
        <v>1293.6666666666667</v>
      </c>
      <c r="Y25" s="32">
        <f t="shared" si="0"/>
        <v>258.38209406607143</v>
      </c>
      <c r="Z25" s="32">
        <f t="shared" si="0"/>
        <v>337.89155282083334</v>
      </c>
      <c r="AA25" s="32">
        <f t="shared" si="0"/>
        <v>188.91372316491069</v>
      </c>
      <c r="AB25" s="32">
        <f t="shared" si="0"/>
        <v>77.25</v>
      </c>
      <c r="AC25" s="32">
        <f t="shared" si="0"/>
        <v>68</v>
      </c>
      <c r="AD25" s="32">
        <f t="shared" si="0"/>
        <v>54.074999999999996</v>
      </c>
      <c r="AE25" s="32">
        <f t="shared" si="0"/>
        <v>4525.6278606250007</v>
      </c>
      <c r="AF25" s="32">
        <f t="shared" si="0"/>
        <v>5250</v>
      </c>
      <c r="AG25" s="32">
        <f t="shared" si="0"/>
        <v>4217.9395024374999</v>
      </c>
      <c r="AH25" s="32">
        <f t="shared" si="0"/>
        <v>1000</v>
      </c>
      <c r="AI25" s="32">
        <f t="shared" si="0"/>
        <v>813</v>
      </c>
      <c r="AJ25" s="32">
        <f t="shared" si="0"/>
        <v>1170</v>
      </c>
      <c r="AK25" s="32">
        <f t="shared" si="0"/>
        <v>727.13333333333333</v>
      </c>
      <c r="AL25" s="32">
        <f t="shared" si="0"/>
        <v>1975</v>
      </c>
      <c r="AM25" s="32">
        <f t="shared" si="0"/>
        <v>1846.25</v>
      </c>
      <c r="AN25" s="32">
        <f t="shared" si="0"/>
        <v>1519.5</v>
      </c>
      <c r="AO25" s="32">
        <f t="shared" si="0"/>
        <v>4310</v>
      </c>
      <c r="AP25" s="32">
        <f t="shared" si="0"/>
        <v>4052.5</v>
      </c>
      <c r="AQ25" s="32">
        <f t="shared" si="0"/>
        <v>3240.6</v>
      </c>
    </row>
    <row r="26" spans="1:43" x14ac:dyDescent="0.35">
      <c r="F26" s="31" t="s">
        <v>43</v>
      </c>
      <c r="J26" s="33">
        <f>COUNT(J3:J22)</f>
        <v>8</v>
      </c>
      <c r="K26" s="33">
        <f t="shared" ref="K26:AQ26" si="1">COUNT(K3:K22)</f>
        <v>4</v>
      </c>
      <c r="L26" s="33">
        <f t="shared" si="1"/>
        <v>8</v>
      </c>
      <c r="M26" s="33">
        <f t="shared" si="1"/>
        <v>8</v>
      </c>
      <c r="N26" s="33">
        <f t="shared" si="1"/>
        <v>4</v>
      </c>
      <c r="O26" s="33">
        <f t="shared" si="1"/>
        <v>8</v>
      </c>
      <c r="P26" s="33">
        <f t="shared" si="1"/>
        <v>8</v>
      </c>
      <c r="Q26" s="33">
        <f t="shared" si="1"/>
        <v>4</v>
      </c>
      <c r="R26" s="33">
        <f t="shared" si="1"/>
        <v>8</v>
      </c>
      <c r="S26" s="33">
        <f t="shared" si="1"/>
        <v>8</v>
      </c>
      <c r="T26" s="33">
        <f t="shared" si="1"/>
        <v>4</v>
      </c>
      <c r="U26" s="33">
        <f t="shared" si="1"/>
        <v>8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1</v>
      </c>
      <c r="AI26" s="33">
        <f t="shared" si="1"/>
        <v>3</v>
      </c>
      <c r="AJ26" s="33">
        <f t="shared" si="1"/>
        <v>2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5000</v>
      </c>
      <c r="Q27" s="32">
        <f t="shared" si="2"/>
        <v>3500</v>
      </c>
      <c r="R27" s="32">
        <f t="shared" si="2"/>
        <v>4000</v>
      </c>
      <c r="S27" s="32">
        <f t="shared" si="2"/>
        <v>5000</v>
      </c>
      <c r="T27" s="32">
        <f t="shared" si="2"/>
        <v>3500</v>
      </c>
      <c r="U27" s="32">
        <f t="shared" si="2"/>
        <v>5000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772.5</v>
      </c>
      <c r="Z27" s="32">
        <f t="shared" si="2"/>
        <v>772.5</v>
      </c>
      <c r="AA27" s="32">
        <f t="shared" si="2"/>
        <v>540.75</v>
      </c>
      <c r="AB27" s="32">
        <f t="shared" si="2"/>
        <v>77.25</v>
      </c>
      <c r="AC27" s="32">
        <f t="shared" si="2"/>
        <v>68</v>
      </c>
      <c r="AD27" s="32">
        <f t="shared" si="2"/>
        <v>54.074999999999996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1000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2575</v>
      </c>
      <c r="AM27" s="32">
        <f t="shared" si="2"/>
        <v>2188.75</v>
      </c>
      <c r="AN27" s="32">
        <f t="shared" si="2"/>
        <v>2000</v>
      </c>
      <c r="AO27" s="32">
        <f t="shared" si="2"/>
        <v>5150</v>
      </c>
      <c r="AP27" s="32">
        <f t="shared" si="2"/>
        <v>4377.5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515</v>
      </c>
      <c r="K28" s="32">
        <f t="shared" ref="K28:AQ28" si="3">MIN(K3:K22)</f>
        <v>465.87637292625004</v>
      </c>
      <c r="L28" s="32">
        <f t="shared" si="3"/>
        <v>200</v>
      </c>
      <c r="M28" s="32">
        <f t="shared" si="3"/>
        <v>515</v>
      </c>
      <c r="N28" s="32">
        <f t="shared" si="3"/>
        <v>465.87637292625004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750</v>
      </c>
      <c r="W28" s="32">
        <f t="shared" si="3"/>
        <v>875.5</v>
      </c>
      <c r="X28" s="32">
        <f t="shared" si="3"/>
        <v>600</v>
      </c>
      <c r="Y28" s="32">
        <f t="shared" si="3"/>
        <v>100</v>
      </c>
      <c r="Z28" s="32">
        <f t="shared" si="3"/>
        <v>100</v>
      </c>
      <c r="AA28" s="32">
        <f t="shared" si="3"/>
        <v>77.646062154375016</v>
      </c>
      <c r="AB28" s="32">
        <f t="shared" si="3"/>
        <v>77.25</v>
      </c>
      <c r="AC28" s="32">
        <f t="shared" si="3"/>
        <v>68</v>
      </c>
      <c r="AD28" s="32">
        <f t="shared" si="3"/>
        <v>54.074999999999996</v>
      </c>
      <c r="AE28" s="32">
        <f t="shared" si="3"/>
        <v>2000</v>
      </c>
      <c r="AF28" s="32">
        <f t="shared" si="3"/>
        <v>2000</v>
      </c>
      <c r="AG28" s="32">
        <f t="shared" si="3"/>
        <v>2000</v>
      </c>
      <c r="AH28" s="32">
        <f t="shared" si="3"/>
        <v>1000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/>
      <c r="L31" s="36">
        <f t="shared" ref="L31:AQ31" si="4">AVERAGEIF($I$3:$I$22,"S",L$3:L$22)</f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110</v>
      </c>
      <c r="Z31" s="36"/>
      <c r="AA31" s="36">
        <f t="shared" si="4"/>
        <v>110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1800</v>
      </c>
      <c r="AJ31" s="36">
        <f t="shared" si="4"/>
        <v>1800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1</v>
      </c>
      <c r="AJ32" s="37">
        <f t="shared" si="5"/>
        <v>1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741.76198769375003</v>
      </c>
      <c r="K33" s="36">
        <f t="shared" ref="K33:AQ33" si="6">AVERAGEIF($I$3:$I$22,"m",K$3:K$22)</f>
        <v>638.62545764208335</v>
      </c>
      <c r="L33" s="36">
        <f t="shared" si="6"/>
        <v>615.41066836981247</v>
      </c>
      <c r="M33" s="36">
        <f t="shared" si="6"/>
        <v>741.76198769375003</v>
      </c>
      <c r="N33" s="36">
        <f t="shared" si="6"/>
        <v>638.62545764208335</v>
      </c>
      <c r="O33" s="36">
        <f t="shared" si="6"/>
        <v>615.41066836981247</v>
      </c>
      <c r="P33" s="36">
        <f t="shared" si="6"/>
        <v>2706.3099384687503</v>
      </c>
      <c r="Q33" s="36">
        <f t="shared" si="6"/>
        <v>1997.9212430875</v>
      </c>
      <c r="R33" s="36">
        <f t="shared" si="6"/>
        <v>1824.5533418490625</v>
      </c>
      <c r="S33" s="36">
        <f t="shared" si="6"/>
        <v>2706.3099384687503</v>
      </c>
      <c r="T33" s="36">
        <f t="shared" si="6"/>
        <v>2442.9212430875</v>
      </c>
      <c r="U33" s="36">
        <f t="shared" si="6"/>
        <v>2074.5533418490622</v>
      </c>
      <c r="V33" s="36">
        <f t="shared" si="6"/>
        <v>1655</v>
      </c>
      <c r="W33" s="36">
        <f t="shared" si="6"/>
        <v>2560</v>
      </c>
      <c r="X33" s="36">
        <f t="shared" si="6"/>
        <v>1580</v>
      </c>
      <c r="Y33" s="36">
        <f t="shared" si="6"/>
        <v>182.0582194875</v>
      </c>
      <c r="Z33" s="36">
        <f t="shared" si="6"/>
        <v>120.58732923125001</v>
      </c>
      <c r="AA33" s="36">
        <f t="shared" si="6"/>
        <v>140.54868738479169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1000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3</v>
      </c>
      <c r="K34" s="37">
        <f t="shared" ref="K34:AQ34" si="7">COUNTIFS($I$3:$I$22,"m",K$3:K$22,"&gt;1")</f>
        <v>3</v>
      </c>
      <c r="L34" s="37">
        <f t="shared" si="7"/>
        <v>3</v>
      </c>
      <c r="M34" s="37">
        <f t="shared" si="7"/>
        <v>3</v>
      </c>
      <c r="N34" s="37">
        <f t="shared" si="7"/>
        <v>3</v>
      </c>
      <c r="O34" s="37">
        <f t="shared" si="7"/>
        <v>3</v>
      </c>
      <c r="P34" s="37">
        <f t="shared" si="7"/>
        <v>4</v>
      </c>
      <c r="Q34" s="37">
        <f t="shared" si="7"/>
        <v>2</v>
      </c>
      <c r="R34" s="37">
        <f t="shared" si="7"/>
        <v>4</v>
      </c>
      <c r="S34" s="37">
        <f t="shared" si="7"/>
        <v>4</v>
      </c>
      <c r="T34" s="37">
        <f t="shared" si="7"/>
        <v>2</v>
      </c>
      <c r="U34" s="37">
        <f t="shared" si="7"/>
        <v>4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3</v>
      </c>
      <c r="Z34" s="37">
        <f t="shared" si="7"/>
        <v>2</v>
      </c>
      <c r="AA34" s="37">
        <f t="shared" si="7"/>
        <v>3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1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626.32420249999996</v>
      </c>
      <c r="K35" s="36">
        <f t="shared" ref="K35:AQ35" si="8">AVERAGEIF($I$3:$I$22,"l",K$3:K$22)</f>
        <v>467.5</v>
      </c>
      <c r="L35" s="36">
        <f t="shared" si="8"/>
        <v>355.76027508333328</v>
      </c>
      <c r="M35" s="36">
        <f t="shared" si="8"/>
        <v>626.32420249999996</v>
      </c>
      <c r="N35" s="36">
        <f t="shared" si="8"/>
        <v>467.5</v>
      </c>
      <c r="O35" s="36">
        <f t="shared" si="8"/>
        <v>355.76027508333328</v>
      </c>
      <c r="P35" s="36">
        <f t="shared" si="8"/>
        <v>3541.6210124999998</v>
      </c>
      <c r="Q35" s="36">
        <f t="shared" si="8"/>
        <v>3251.39</v>
      </c>
      <c r="R35" s="36">
        <f t="shared" si="8"/>
        <v>2039.9680420833331</v>
      </c>
      <c r="S35" s="36">
        <f t="shared" si="8"/>
        <v>3541.6210124999998</v>
      </c>
      <c r="T35" s="36">
        <f t="shared" si="8"/>
        <v>3251.39</v>
      </c>
      <c r="U35" s="36">
        <f t="shared" si="8"/>
        <v>3179.6347087499998</v>
      </c>
      <c r="V35" s="36">
        <f t="shared" si="8"/>
        <v>1311.3698682500001</v>
      </c>
      <c r="W35" s="36">
        <f t="shared" si="8"/>
        <v>875.5</v>
      </c>
      <c r="X35" s="36">
        <f t="shared" si="8"/>
        <v>721</v>
      </c>
      <c r="Y35" s="36">
        <f t="shared" si="8"/>
        <v>384.16666666666669</v>
      </c>
      <c r="Z35" s="36">
        <f t="shared" si="8"/>
        <v>772.5</v>
      </c>
      <c r="AA35" s="36">
        <f t="shared" si="8"/>
        <v>263.58333333333331</v>
      </c>
      <c r="AB35" s="36">
        <f t="shared" si="8"/>
        <v>77.25</v>
      </c>
      <c r="AC35" s="36">
        <f t="shared" si="8"/>
        <v>68</v>
      </c>
      <c r="AD35" s="36">
        <f t="shared" si="8"/>
        <v>54.074999999999996</v>
      </c>
      <c r="AE35" s="36">
        <f t="shared" si="8"/>
        <v>3076.8835818750003</v>
      </c>
      <c r="AF35" s="36"/>
      <c r="AG35" s="36">
        <f t="shared" si="8"/>
        <v>2153.8185073125001</v>
      </c>
      <c r="AH35" s="36" t="e">
        <f t="shared" si="8"/>
        <v>#DIV/0!</v>
      </c>
      <c r="AI35" s="36"/>
      <c r="AJ35" s="36"/>
      <c r="AK35" s="36"/>
      <c r="AL35" s="36">
        <f t="shared" si="8"/>
        <v>2575</v>
      </c>
      <c r="AM35" s="36">
        <f t="shared" si="8"/>
        <v>2188.75</v>
      </c>
      <c r="AN35" s="36">
        <f t="shared" si="8"/>
        <v>1802.4999999999998</v>
      </c>
      <c r="AO35" s="36">
        <f t="shared" si="8"/>
        <v>5150</v>
      </c>
      <c r="AP35" s="36">
        <f t="shared" si="8"/>
        <v>4377.5</v>
      </c>
      <c r="AQ35" s="36">
        <f t="shared" si="8"/>
        <v>3604.9999999999995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3</v>
      </c>
      <c r="Z36" s="37">
        <f t="shared" si="9"/>
        <v>1</v>
      </c>
      <c r="AA36" s="37">
        <f t="shared" si="9"/>
        <v>3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851.66666666666663</v>
      </c>
      <c r="K38" s="36">
        <f t="shared" ref="K38:AQ38" si="10">AVERAGEIF($H$3:$H$22,"PL",K$3:K$22)</f>
        <v>467.5</v>
      </c>
      <c r="L38" s="36">
        <f t="shared" si="10"/>
        <v>653.5</v>
      </c>
      <c r="M38" s="36">
        <f t="shared" si="10"/>
        <v>851.66666666666663</v>
      </c>
      <c r="N38" s="36">
        <f t="shared" si="10"/>
        <v>467.5</v>
      </c>
      <c r="O38" s="36">
        <f t="shared" si="10"/>
        <v>653.5</v>
      </c>
      <c r="P38" s="36">
        <f t="shared" si="10"/>
        <v>3501.6666666666665</v>
      </c>
      <c r="Q38" s="36">
        <f t="shared" si="10"/>
        <v>3375.6949999999997</v>
      </c>
      <c r="R38" s="36">
        <f t="shared" si="10"/>
        <v>2362</v>
      </c>
      <c r="S38" s="36">
        <f t="shared" si="10"/>
        <v>3501.6666666666665</v>
      </c>
      <c r="T38" s="36">
        <f t="shared" si="10"/>
        <v>3375.6949999999997</v>
      </c>
      <c r="U38" s="36">
        <f t="shared" si="10"/>
        <v>3501.6666666666665</v>
      </c>
      <c r="V38" s="36">
        <f t="shared" si="10"/>
        <v>1030</v>
      </c>
      <c r="W38" s="36">
        <f t="shared" si="10"/>
        <v>875.5</v>
      </c>
      <c r="X38" s="36">
        <f t="shared" si="10"/>
        <v>721</v>
      </c>
      <c r="Y38" s="36">
        <f t="shared" si="10"/>
        <v>511.25</v>
      </c>
      <c r="Z38" s="36">
        <f t="shared" si="10"/>
        <v>772.5</v>
      </c>
      <c r="AA38" s="36">
        <f t="shared" si="10"/>
        <v>330.375</v>
      </c>
      <c r="AB38" s="36">
        <f t="shared" si="10"/>
        <v>77.25</v>
      </c>
      <c r="AC38" s="36">
        <f t="shared" si="10"/>
        <v>68</v>
      </c>
      <c r="AD38" s="36">
        <f t="shared" si="10"/>
        <v>54.074999999999996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/>
      <c r="AI38" s="36">
        <f t="shared" si="10"/>
        <v>1170</v>
      </c>
      <c r="AJ38" s="36">
        <f t="shared" si="10"/>
        <v>1170</v>
      </c>
      <c r="AK38" s="36">
        <f t="shared" si="10"/>
        <v>1051.2</v>
      </c>
      <c r="AL38" s="36">
        <f t="shared" si="10"/>
        <v>1975</v>
      </c>
      <c r="AM38" s="36">
        <f t="shared" si="10"/>
        <v>1846.25</v>
      </c>
      <c r="AN38" s="36">
        <f t="shared" si="10"/>
        <v>1519.5</v>
      </c>
      <c r="AO38" s="36">
        <f t="shared" si="10"/>
        <v>4310</v>
      </c>
      <c r="AP38" s="36">
        <f t="shared" si="10"/>
        <v>4052.5</v>
      </c>
      <c r="AQ38" s="36">
        <f t="shared" si="10"/>
        <v>3240.6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1</v>
      </c>
      <c r="L39" s="37">
        <f t="shared" si="11"/>
        <v>3</v>
      </c>
      <c r="M39" s="37">
        <f t="shared" si="11"/>
        <v>3</v>
      </c>
      <c r="N39" s="37">
        <f t="shared" si="11"/>
        <v>1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0</v>
      </c>
      <c r="AI39" s="37">
        <f t="shared" si="11"/>
        <v>2</v>
      </c>
      <c r="AJ39" s="37">
        <f t="shared" si="11"/>
        <v>2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711.98630374999993</v>
      </c>
      <c r="K40" s="36">
        <f t="shared" ref="K40:AK40" si="12">AVERAGEIF($H$3:$H$22,"CC",K$3:K$22)</f>
        <v>560</v>
      </c>
      <c r="L40" s="36">
        <f t="shared" si="12"/>
        <v>603.39041262499995</v>
      </c>
      <c r="M40" s="36">
        <f t="shared" si="12"/>
        <v>711.98630374999993</v>
      </c>
      <c r="N40" s="36">
        <f t="shared" si="12"/>
        <v>560</v>
      </c>
      <c r="O40" s="36">
        <f t="shared" si="12"/>
        <v>603.39041262499995</v>
      </c>
      <c r="P40" s="36">
        <f t="shared" si="12"/>
        <v>3106.6210124999998</v>
      </c>
      <c r="Q40" s="36"/>
      <c r="R40" s="36">
        <f t="shared" si="12"/>
        <v>2411.3013754166664</v>
      </c>
      <c r="S40" s="36">
        <f t="shared" si="12"/>
        <v>3106.6210124999998</v>
      </c>
      <c r="T40" s="36"/>
      <c r="U40" s="36">
        <f t="shared" si="12"/>
        <v>2744.6347087499998</v>
      </c>
      <c r="V40" s="36">
        <f t="shared" si="12"/>
        <v>1171.3698682500001</v>
      </c>
      <c r="W40" s="36"/>
      <c r="X40" s="36">
        <f t="shared" si="12"/>
        <v>600</v>
      </c>
      <c r="Y40" s="36">
        <f t="shared" si="12"/>
        <v>305</v>
      </c>
      <c r="Z40" s="36"/>
      <c r="AA40" s="36">
        <f t="shared" si="12"/>
        <v>244</v>
      </c>
      <c r="AB40" s="36"/>
      <c r="AC40" s="36"/>
      <c r="AD40" s="36"/>
      <c r="AE40" s="36">
        <f t="shared" si="12"/>
        <v>3076.8835818750003</v>
      </c>
      <c r="AF40" s="36"/>
      <c r="AG40" s="36">
        <f t="shared" si="12"/>
        <v>2153.8185073125001</v>
      </c>
      <c r="AH40" s="36">
        <f t="shared" si="12"/>
        <v>1000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3">COUNTIFS($H$3:$H$22,"CC",K$3:K$22,"&gt;1")</f>
        <v>1</v>
      </c>
      <c r="L41" s="37">
        <f t="shared" si="13"/>
        <v>2</v>
      </c>
      <c r="M41" s="37">
        <f t="shared" si="13"/>
        <v>2</v>
      </c>
      <c r="N41" s="37">
        <f t="shared" si="13"/>
        <v>1</v>
      </c>
      <c r="O41" s="37">
        <f t="shared" si="13"/>
        <v>2</v>
      </c>
      <c r="P41" s="37">
        <f t="shared" si="13"/>
        <v>3</v>
      </c>
      <c r="Q41" s="37">
        <f t="shared" si="13"/>
        <v>0</v>
      </c>
      <c r="R41" s="37">
        <f t="shared" si="13"/>
        <v>3</v>
      </c>
      <c r="S41" s="37">
        <f t="shared" si="13"/>
        <v>3</v>
      </c>
      <c r="T41" s="37">
        <f t="shared" si="13"/>
        <v>0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1</v>
      </c>
      <c r="Z41" s="37">
        <f t="shared" si="13"/>
        <v>0</v>
      </c>
      <c r="AA41" s="37">
        <f t="shared" si="13"/>
        <v>1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1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120</v>
      </c>
      <c r="Z42" s="36"/>
      <c r="AA42" s="36">
        <f t="shared" si="14"/>
        <v>120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762.64298154062499</v>
      </c>
      <c r="K44" s="36">
        <f t="shared" ref="K44:AG44" si="16">AVERAGEIF($H$3:$H$22,"HY",K$3:K$22)</f>
        <v>677.93818646312502</v>
      </c>
      <c r="L44" s="36">
        <f t="shared" si="16"/>
        <v>573.11600255471876</v>
      </c>
      <c r="M44" s="36">
        <f t="shared" si="16"/>
        <v>762.64298154062499</v>
      </c>
      <c r="N44" s="36">
        <f t="shared" si="16"/>
        <v>677.93818646312502</v>
      </c>
      <c r="O44" s="36">
        <f t="shared" si="16"/>
        <v>573.11600255471876</v>
      </c>
      <c r="P44" s="36">
        <f t="shared" si="16"/>
        <v>2562.6198769375001</v>
      </c>
      <c r="Q44" s="36">
        <f t="shared" si="16"/>
        <v>1997.9212430875</v>
      </c>
      <c r="R44" s="36">
        <f t="shared" si="16"/>
        <v>1299.1066836981249</v>
      </c>
      <c r="S44" s="36">
        <f t="shared" si="16"/>
        <v>2562.6198769375001</v>
      </c>
      <c r="T44" s="36">
        <f t="shared" si="16"/>
        <v>2442.9212430875</v>
      </c>
      <c r="U44" s="36">
        <f t="shared" si="16"/>
        <v>1299.1066836981249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120.58732923125001</v>
      </c>
      <c r="Z44" s="36">
        <f t="shared" si="16"/>
        <v>120.58732923125001</v>
      </c>
      <c r="AA44" s="36">
        <f t="shared" si="16"/>
        <v>88.823031077187508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2</v>
      </c>
      <c r="K45" s="37">
        <f t="shared" ref="K45:AQ45" si="17">COUNTIFS($H$3:$H$22,"HY",K$3:K$22,"&gt;1")</f>
        <v>2</v>
      </c>
      <c r="L45" s="37">
        <f t="shared" si="17"/>
        <v>2</v>
      </c>
      <c r="M45" s="37">
        <f t="shared" si="17"/>
        <v>2</v>
      </c>
      <c r="N45" s="37">
        <f t="shared" si="17"/>
        <v>2</v>
      </c>
      <c r="O45" s="37">
        <f t="shared" si="17"/>
        <v>2</v>
      </c>
      <c r="P45" s="37">
        <f t="shared" si="17"/>
        <v>2</v>
      </c>
      <c r="Q45" s="37">
        <f t="shared" si="17"/>
        <v>2</v>
      </c>
      <c r="R45" s="37">
        <f t="shared" si="17"/>
        <v>2</v>
      </c>
      <c r="S45" s="37">
        <f t="shared" si="17"/>
        <v>2</v>
      </c>
      <c r="T45" s="37">
        <f t="shared" si="17"/>
        <v>2</v>
      </c>
      <c r="U45" s="37">
        <f t="shared" si="17"/>
        <v>2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2</v>
      </c>
      <c r="Z45" s="37">
        <f t="shared" si="17"/>
        <v>2</v>
      </c>
      <c r="AA45" s="37">
        <f t="shared" si="17"/>
        <v>2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769.04309509687494</v>
      </c>
      <c r="K47" s="36">
        <f t="shared" ref="K47:AQ47" si="18">AVERAGEIF($F$3:$F$22,"SW",K$3:K$22)</f>
        <v>497.79212430875003</v>
      </c>
      <c r="L47" s="36">
        <f t="shared" si="18"/>
        <v>570.58547172657291</v>
      </c>
      <c r="M47" s="36">
        <f t="shared" si="18"/>
        <v>769.04309509687494</v>
      </c>
      <c r="N47" s="36">
        <f t="shared" si="18"/>
        <v>497.79212430875003</v>
      </c>
      <c r="O47" s="36">
        <f t="shared" si="18"/>
        <v>570.58547172657291</v>
      </c>
      <c r="P47" s="36">
        <f t="shared" si="18"/>
        <v>3112.020558275</v>
      </c>
      <c r="Q47" s="36">
        <f t="shared" si="18"/>
        <v>3178.6162430875002</v>
      </c>
      <c r="R47" s="36">
        <f t="shared" si="18"/>
        <v>1705.6234987292501</v>
      </c>
      <c r="S47" s="36">
        <f t="shared" si="18"/>
        <v>3112.020558275</v>
      </c>
      <c r="T47" s="36">
        <f t="shared" si="18"/>
        <v>3178.6162430875002</v>
      </c>
      <c r="U47" s="36">
        <f t="shared" si="18"/>
        <v>2389.4234987292502</v>
      </c>
      <c r="V47" s="36">
        <f t="shared" si="18"/>
        <v>1311.3698682500001</v>
      </c>
      <c r="W47" s="36">
        <f t="shared" si="18"/>
        <v>875.5</v>
      </c>
      <c r="X47" s="36">
        <f t="shared" si="18"/>
        <v>721</v>
      </c>
      <c r="Y47" s="36">
        <f t="shared" si="18"/>
        <v>280.73493169250003</v>
      </c>
      <c r="Z47" s="36">
        <f t="shared" si="18"/>
        <v>456.83732923125001</v>
      </c>
      <c r="AA47" s="36">
        <f t="shared" si="18"/>
        <v>195.679212430875</v>
      </c>
      <c r="AB47" s="36">
        <f t="shared" si="18"/>
        <v>77.25</v>
      </c>
      <c r="AC47" s="36">
        <f t="shared" si="18"/>
        <v>68</v>
      </c>
      <c r="AD47" s="36">
        <f t="shared" si="18"/>
        <v>54.074999999999996</v>
      </c>
      <c r="AE47" s="36">
        <f t="shared" si="18"/>
        <v>3076.8835818750003</v>
      </c>
      <c r="AF47" s="36"/>
      <c r="AG47" s="36">
        <f t="shared" si="18"/>
        <v>2153.8185073125001</v>
      </c>
      <c r="AH47" s="36"/>
      <c r="AI47" s="36">
        <f t="shared" si="18"/>
        <v>540</v>
      </c>
      <c r="AJ47" s="36">
        <f t="shared" si="18"/>
        <v>540</v>
      </c>
      <c r="AK47" s="36">
        <f t="shared" si="18"/>
        <v>302.40000000000003</v>
      </c>
      <c r="AL47" s="36">
        <f t="shared" si="18"/>
        <v>1962.5</v>
      </c>
      <c r="AM47" s="36">
        <f t="shared" si="18"/>
        <v>1769.375</v>
      </c>
      <c r="AN47" s="36">
        <f t="shared" si="18"/>
        <v>1279.25</v>
      </c>
      <c r="AO47" s="36">
        <f t="shared" si="18"/>
        <v>4465</v>
      </c>
      <c r="AP47" s="36">
        <f t="shared" si="18"/>
        <v>4078.75</v>
      </c>
      <c r="AQ47" s="36">
        <f t="shared" si="18"/>
        <v>2860.8999999999996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6</v>
      </c>
      <c r="K48" s="37">
        <f t="shared" ref="K48:AQ48" si="19">COUNTIFS($F$3:$F$22,"SW",K$3:K$22,"&gt;1")</f>
        <v>3</v>
      </c>
      <c r="L48" s="37">
        <f t="shared" si="19"/>
        <v>6</v>
      </c>
      <c r="M48" s="37">
        <f t="shared" si="19"/>
        <v>6</v>
      </c>
      <c r="N48" s="37">
        <f t="shared" si="19"/>
        <v>3</v>
      </c>
      <c r="O48" s="37">
        <f t="shared" si="19"/>
        <v>6</v>
      </c>
      <c r="P48" s="37">
        <f t="shared" si="19"/>
        <v>5</v>
      </c>
      <c r="Q48" s="37">
        <f t="shared" si="19"/>
        <v>2</v>
      </c>
      <c r="R48" s="37">
        <f t="shared" si="19"/>
        <v>5</v>
      </c>
      <c r="S48" s="37">
        <f t="shared" si="19"/>
        <v>5</v>
      </c>
      <c r="T48" s="37">
        <f t="shared" si="19"/>
        <v>2</v>
      </c>
      <c r="U48" s="37">
        <f t="shared" si="19"/>
        <v>5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0</v>
      </c>
      <c r="AI48" s="37">
        <f t="shared" si="19"/>
        <v>1</v>
      </c>
      <c r="AJ48" s="37">
        <f t="shared" si="19"/>
        <v>1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684.04309509687494</v>
      </c>
      <c r="K49" s="36">
        <f t="shared" ref="K49:AQ49" si="20">AVERAGEIF($G$3:$G$22,"SaaS",K$3:K$22)</f>
        <v>595.84409323156251</v>
      </c>
      <c r="L49" s="36">
        <f t="shared" si="20"/>
        <v>485.58547172657291</v>
      </c>
      <c r="M49" s="36">
        <f t="shared" si="20"/>
        <v>684.04309509687494</v>
      </c>
      <c r="N49" s="36">
        <f t="shared" si="20"/>
        <v>595.84409323156251</v>
      </c>
      <c r="O49" s="36">
        <f t="shared" si="20"/>
        <v>485.58547172657291</v>
      </c>
      <c r="P49" s="36">
        <f t="shared" si="20"/>
        <v>3118.762848921875</v>
      </c>
      <c r="Q49" s="36">
        <f t="shared" si="20"/>
        <v>2686.8081215437496</v>
      </c>
      <c r="R49" s="36">
        <f t="shared" si="20"/>
        <v>2114.7646867057815</v>
      </c>
      <c r="S49" s="36">
        <f t="shared" si="20"/>
        <v>3118.762848921875</v>
      </c>
      <c r="T49" s="36">
        <f t="shared" si="20"/>
        <v>2909.3081215437496</v>
      </c>
      <c r="U49" s="36">
        <f t="shared" si="20"/>
        <v>2667.1396867057815</v>
      </c>
      <c r="V49" s="36">
        <f t="shared" si="20"/>
        <v>1483.1849341249999</v>
      </c>
      <c r="W49" s="36">
        <f t="shared" si="20"/>
        <v>1717.75</v>
      </c>
      <c r="X49" s="36">
        <f t="shared" si="20"/>
        <v>1293.6666666666667</v>
      </c>
      <c r="Y49" s="36">
        <f t="shared" si="20"/>
        <v>279.77910974374998</v>
      </c>
      <c r="Z49" s="36">
        <f t="shared" si="20"/>
        <v>337.89155282083334</v>
      </c>
      <c r="AA49" s="36">
        <f t="shared" si="20"/>
        <v>198.7326770257292</v>
      </c>
      <c r="AB49" s="36">
        <f t="shared" si="20"/>
        <v>77.25</v>
      </c>
      <c r="AC49" s="36">
        <f t="shared" si="20"/>
        <v>68</v>
      </c>
      <c r="AD49" s="36">
        <f t="shared" si="20"/>
        <v>54.074999999999996</v>
      </c>
      <c r="AE49" s="36">
        <f t="shared" si="20"/>
        <v>4525.6278606250007</v>
      </c>
      <c r="AF49" s="36">
        <f t="shared" si="20"/>
        <v>5250</v>
      </c>
      <c r="AG49" s="36">
        <f t="shared" si="20"/>
        <v>4217.9395024374999</v>
      </c>
      <c r="AH49" s="36">
        <f t="shared" si="20"/>
        <v>1000</v>
      </c>
      <c r="AI49" s="36">
        <f t="shared" si="20"/>
        <v>813</v>
      </c>
      <c r="AJ49" s="36">
        <f t="shared" si="20"/>
        <v>1170</v>
      </c>
      <c r="AK49" s="36">
        <f t="shared" si="20"/>
        <v>727.13333333333333</v>
      </c>
      <c r="AL49" s="36">
        <f t="shared" si="20"/>
        <v>1975</v>
      </c>
      <c r="AM49" s="36">
        <f t="shared" si="20"/>
        <v>1846.25</v>
      </c>
      <c r="AN49" s="36">
        <f t="shared" si="20"/>
        <v>1519.5</v>
      </c>
      <c r="AO49" s="36">
        <f t="shared" si="20"/>
        <v>4310</v>
      </c>
      <c r="AP49" s="36">
        <f t="shared" si="20"/>
        <v>4052.5</v>
      </c>
      <c r="AQ49" s="36">
        <f t="shared" si="20"/>
        <v>3240.6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6</v>
      </c>
      <c r="K50" s="37">
        <f t="shared" ref="K50:AQ50" si="21">COUNTIFS($G$3:$G$22,"SaaS",K$3:K$22,"&gt;1")</f>
        <v>4</v>
      </c>
      <c r="L50" s="37">
        <f t="shared" si="21"/>
        <v>6</v>
      </c>
      <c r="M50" s="37">
        <f t="shared" si="21"/>
        <v>6</v>
      </c>
      <c r="N50" s="37">
        <f t="shared" si="21"/>
        <v>4</v>
      </c>
      <c r="O50" s="37">
        <f t="shared" si="21"/>
        <v>6</v>
      </c>
      <c r="P50" s="37">
        <f t="shared" si="21"/>
        <v>8</v>
      </c>
      <c r="Q50" s="37">
        <f t="shared" si="21"/>
        <v>4</v>
      </c>
      <c r="R50" s="37">
        <f t="shared" si="21"/>
        <v>8</v>
      </c>
      <c r="S50" s="37">
        <f t="shared" si="21"/>
        <v>8</v>
      </c>
      <c r="T50" s="37">
        <f t="shared" si="21"/>
        <v>4</v>
      </c>
      <c r="U50" s="37">
        <f t="shared" si="21"/>
        <v>8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1</v>
      </c>
      <c r="AI50" s="37">
        <f t="shared" si="21"/>
        <v>3</v>
      </c>
      <c r="AJ50" s="37">
        <f t="shared" si="21"/>
        <v>2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907.5</v>
      </c>
      <c r="K54" s="36">
        <f t="shared" ref="K54:AQ54" si="23">AVERAGEIF($D$3:$D$22,"S",K$3:K$22)</f>
        <v>725</v>
      </c>
      <c r="L54" s="36">
        <f t="shared" si="23"/>
        <v>797.5</v>
      </c>
      <c r="M54" s="36">
        <f t="shared" si="23"/>
        <v>907.5</v>
      </c>
      <c r="N54" s="36">
        <f t="shared" si="23"/>
        <v>725</v>
      </c>
      <c r="O54" s="36">
        <f t="shared" si="23"/>
        <v>797.5</v>
      </c>
      <c r="P54" s="36">
        <f t="shared" si="23"/>
        <v>2698</v>
      </c>
      <c r="Q54" s="36">
        <f t="shared" si="23"/>
        <v>2195</v>
      </c>
      <c r="R54" s="36">
        <f t="shared" si="23"/>
        <v>2030.5</v>
      </c>
      <c r="S54" s="36">
        <f t="shared" si="23"/>
        <v>2698</v>
      </c>
      <c r="T54" s="36">
        <f t="shared" si="23"/>
        <v>2640</v>
      </c>
      <c r="U54" s="36">
        <f t="shared" si="23"/>
        <v>2698</v>
      </c>
      <c r="V54" s="36">
        <f t="shared" si="23"/>
        <v>1655</v>
      </c>
      <c r="W54" s="36">
        <f t="shared" si="23"/>
        <v>2560</v>
      </c>
      <c r="X54" s="36">
        <f t="shared" si="23"/>
        <v>1580</v>
      </c>
      <c r="Y54" s="36">
        <f t="shared" si="23"/>
        <v>218.33333333333334</v>
      </c>
      <c r="Z54" s="36">
        <f t="shared" si="23"/>
        <v>100</v>
      </c>
      <c r="AA54" s="36">
        <f t="shared" si="23"/>
        <v>154.66666666666666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1000</v>
      </c>
      <c r="AI54" s="36">
        <f t="shared" si="23"/>
        <v>949.5</v>
      </c>
      <c r="AJ54" s="36">
        <f t="shared" si="23"/>
        <v>1800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4</v>
      </c>
      <c r="K55" s="37">
        <f t="shared" ref="K55:AQ55" si="24">COUNTIFS($D$3:$D$22,"S",K$3:K$22,"&gt;1")</f>
        <v>2</v>
      </c>
      <c r="L55" s="37">
        <f t="shared" si="24"/>
        <v>4</v>
      </c>
      <c r="M55" s="37">
        <f t="shared" si="24"/>
        <v>4</v>
      </c>
      <c r="N55" s="37">
        <f t="shared" si="24"/>
        <v>2</v>
      </c>
      <c r="O55" s="37">
        <f t="shared" si="24"/>
        <v>4</v>
      </c>
      <c r="P55" s="37">
        <f t="shared" si="24"/>
        <v>5</v>
      </c>
      <c r="Q55" s="37">
        <f t="shared" si="24"/>
        <v>2</v>
      </c>
      <c r="R55" s="37">
        <f t="shared" si="24"/>
        <v>5</v>
      </c>
      <c r="S55" s="37">
        <f t="shared" si="24"/>
        <v>5</v>
      </c>
      <c r="T55" s="37">
        <f t="shared" si="24"/>
        <v>2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1</v>
      </c>
      <c r="AI55" s="37">
        <f t="shared" si="24"/>
        <v>2</v>
      </c>
      <c r="AJ55" s="37">
        <f t="shared" si="24"/>
        <v>1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679.62928529062492</v>
      </c>
      <c r="K56" s="36">
        <f t="shared" ref="K56:AQ56" si="25">AVERAGEIF($D$3:$D$22,"m",K$3:K$22)</f>
        <v>465.87637292625004</v>
      </c>
      <c r="L56" s="36">
        <f t="shared" si="25"/>
        <v>381.50641517971877</v>
      </c>
      <c r="M56" s="36">
        <f t="shared" si="25"/>
        <v>679.62928529062492</v>
      </c>
      <c r="N56" s="36">
        <f t="shared" si="25"/>
        <v>465.87637292625004</v>
      </c>
      <c r="O56" s="36">
        <f t="shared" si="25"/>
        <v>381.50641517971877</v>
      </c>
      <c r="P56" s="36">
        <f t="shared" si="25"/>
        <v>3927.5513956875002</v>
      </c>
      <c r="Q56" s="36">
        <f t="shared" si="25"/>
        <v>3105.842486175</v>
      </c>
      <c r="R56" s="36">
        <f t="shared" si="25"/>
        <v>2121.0587468231251</v>
      </c>
      <c r="S56" s="36">
        <f t="shared" si="25"/>
        <v>3927.5513956875002</v>
      </c>
      <c r="T56" s="36">
        <f t="shared" si="25"/>
        <v>3105.842486175</v>
      </c>
      <c r="U56" s="36">
        <f t="shared" si="25"/>
        <v>2121.0587468231251</v>
      </c>
      <c r="V56" s="36">
        <f t="shared" si="25"/>
        <v>1592.7397365000002</v>
      </c>
      <c r="W56" s="36"/>
      <c r="X56" s="36"/>
      <c r="Y56" s="36">
        <f t="shared" si="25"/>
        <v>125.58732923125001</v>
      </c>
      <c r="Z56" s="36">
        <f t="shared" si="25"/>
        <v>141.17465846250002</v>
      </c>
      <c r="AA56" s="36">
        <f t="shared" si="25"/>
        <v>93.823031077187508</v>
      </c>
      <c r="AB56" s="36"/>
      <c r="AC56" s="36"/>
      <c r="AD56" s="36"/>
      <c r="AE56" s="36">
        <f t="shared" si="25"/>
        <v>3076.8835818750003</v>
      </c>
      <c r="AF56" s="36"/>
      <c r="AG56" s="36">
        <f t="shared" si="25"/>
        <v>2153.8185073125001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2</v>
      </c>
      <c r="K57" s="37">
        <f t="shared" ref="K57:AQ57" si="26">COUNTIFS($D$3:$D$22,"m",K$3:K$22,"&gt;1")</f>
        <v>1</v>
      </c>
      <c r="L57" s="37">
        <f t="shared" si="26"/>
        <v>2</v>
      </c>
      <c r="M57" s="37">
        <f t="shared" si="26"/>
        <v>2</v>
      </c>
      <c r="N57" s="37">
        <f t="shared" si="26"/>
        <v>1</v>
      </c>
      <c r="O57" s="37">
        <f t="shared" si="26"/>
        <v>2</v>
      </c>
      <c r="P57" s="37">
        <f t="shared" si="26"/>
        <v>2</v>
      </c>
      <c r="Q57" s="37">
        <f t="shared" si="26"/>
        <v>1</v>
      </c>
      <c r="R57" s="37">
        <f t="shared" si="26"/>
        <v>2</v>
      </c>
      <c r="S57" s="37">
        <f t="shared" si="26"/>
        <v>2</v>
      </c>
      <c r="T57" s="37">
        <f t="shared" si="26"/>
        <v>1</v>
      </c>
      <c r="U57" s="37">
        <f t="shared" si="26"/>
        <v>2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515</v>
      </c>
      <c r="K58" s="36">
        <f t="shared" ref="K58:AQ58" si="27">AVERAGEIF($D$3:$D$22,"l",K$3:K$22)</f>
        <v>467.5</v>
      </c>
      <c r="L58" s="36">
        <f t="shared" si="27"/>
        <v>360.5</v>
      </c>
      <c r="M58" s="36">
        <f t="shared" si="27"/>
        <v>515</v>
      </c>
      <c r="N58" s="36">
        <f t="shared" si="27"/>
        <v>467.5</v>
      </c>
      <c r="O58" s="36">
        <f t="shared" si="27"/>
        <v>360.5</v>
      </c>
      <c r="P58" s="36">
        <f t="shared" si="27"/>
        <v>3605</v>
      </c>
      <c r="Q58" s="36">
        <f t="shared" si="27"/>
        <v>3251.39</v>
      </c>
      <c r="R58" s="36">
        <f t="shared" si="27"/>
        <v>2523.5</v>
      </c>
      <c r="S58" s="36">
        <f t="shared" si="27"/>
        <v>3605</v>
      </c>
      <c r="T58" s="36">
        <f t="shared" si="27"/>
        <v>3251.39</v>
      </c>
      <c r="U58" s="36">
        <f t="shared" si="27"/>
        <v>3605</v>
      </c>
      <c r="V58" s="36">
        <f t="shared" si="27"/>
        <v>1030</v>
      </c>
      <c r="W58" s="36">
        <f t="shared" si="27"/>
        <v>875.5</v>
      </c>
      <c r="X58" s="36">
        <f t="shared" si="27"/>
        <v>721</v>
      </c>
      <c r="Y58" s="36">
        <f t="shared" si="27"/>
        <v>451.25</v>
      </c>
      <c r="Z58" s="36">
        <f t="shared" si="27"/>
        <v>772.5</v>
      </c>
      <c r="AA58" s="36">
        <f t="shared" si="27"/>
        <v>335.375</v>
      </c>
      <c r="AB58" s="36">
        <f t="shared" si="27"/>
        <v>77.25</v>
      </c>
      <c r="AC58" s="36">
        <f t="shared" si="27"/>
        <v>68</v>
      </c>
      <c r="AD58" s="36">
        <f t="shared" si="27"/>
        <v>54.074999999999996</v>
      </c>
      <c r="AE58" s="36"/>
      <c r="AF58" s="36"/>
      <c r="AG58" s="36"/>
      <c r="AH58" s="36"/>
      <c r="AI58" s="36"/>
      <c r="AJ58" s="36"/>
      <c r="AK58" s="36"/>
      <c r="AL58" s="36">
        <f t="shared" si="27"/>
        <v>2575</v>
      </c>
      <c r="AM58" s="36">
        <f t="shared" si="27"/>
        <v>2188.75</v>
      </c>
      <c r="AN58" s="36">
        <f t="shared" si="27"/>
        <v>1802.4999999999998</v>
      </c>
      <c r="AO58" s="36">
        <f t="shared" si="27"/>
        <v>5150</v>
      </c>
      <c r="AP58" s="36">
        <f t="shared" si="27"/>
        <v>4377.5</v>
      </c>
      <c r="AQ58" s="36">
        <f t="shared" si="27"/>
        <v>3604.9999999999995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59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  <col min="35" max="35" width="11.1796875" customWidth="1"/>
    <col min="36" max="40" width="11.7265625" customWidth="1"/>
    <col min="41" max="41" width="13" customWidth="1"/>
    <col min="42" max="43" width="12.1796875" customWidth="1"/>
  </cols>
  <sheetData>
    <row r="1" spans="1:43" ht="44" thickBot="1" x14ac:dyDescent="0.4">
      <c r="J1" s="157" t="s">
        <v>1</v>
      </c>
      <c r="K1" s="158"/>
      <c r="L1" s="159"/>
      <c r="M1" s="157" t="s">
        <v>2</v>
      </c>
      <c r="N1" s="158"/>
      <c r="O1" s="159"/>
      <c r="P1" s="157" t="s">
        <v>3</v>
      </c>
      <c r="Q1" s="158"/>
      <c r="R1" s="159"/>
      <c r="S1" s="157" t="s">
        <v>4</v>
      </c>
      <c r="T1" s="158"/>
      <c r="U1" s="159"/>
      <c r="V1" s="157" t="s">
        <v>5</v>
      </c>
      <c r="W1" s="158"/>
      <c r="X1" s="159"/>
      <c r="Y1" s="157" t="s">
        <v>6</v>
      </c>
      <c r="Z1" s="158"/>
      <c r="AA1" s="159"/>
      <c r="AB1" s="157" t="s">
        <v>7</v>
      </c>
      <c r="AC1" s="158"/>
      <c r="AD1" s="159"/>
      <c r="AE1" s="157" t="s">
        <v>8</v>
      </c>
      <c r="AF1" s="158"/>
      <c r="AG1" s="159"/>
      <c r="AH1" s="24" t="s">
        <v>9</v>
      </c>
      <c r="AI1" s="157" t="s">
        <v>177</v>
      </c>
      <c r="AJ1" s="158"/>
      <c r="AK1" s="159"/>
      <c r="AL1" s="157" t="s">
        <v>178</v>
      </c>
      <c r="AM1" s="158"/>
      <c r="AN1" s="159"/>
      <c r="AO1" s="157" t="s">
        <v>179</v>
      </c>
      <c r="AP1" s="158"/>
      <c r="AQ1" s="159"/>
    </row>
    <row r="2" spans="1:43" ht="58" x14ac:dyDescent="0.35">
      <c r="A2" t="s">
        <v>24</v>
      </c>
      <c r="B2" t="s">
        <v>25</v>
      </c>
      <c r="C2" s="27" t="s">
        <v>26</v>
      </c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86" t="s">
        <v>11</v>
      </c>
      <c r="K2" s="86" t="s">
        <v>12</v>
      </c>
      <c r="L2" s="86" t="s">
        <v>13</v>
      </c>
      <c r="M2" s="86" t="s">
        <v>11</v>
      </c>
      <c r="N2" s="86" t="s">
        <v>12</v>
      </c>
      <c r="O2" s="86" t="s">
        <v>13</v>
      </c>
      <c r="P2" s="86" t="s">
        <v>11</v>
      </c>
      <c r="Q2" s="86" t="s">
        <v>12</v>
      </c>
      <c r="R2" s="86" t="s">
        <v>13</v>
      </c>
      <c r="S2" s="86" t="s">
        <v>11</v>
      </c>
      <c r="T2" s="86" t="s">
        <v>12</v>
      </c>
      <c r="U2" s="86" t="s">
        <v>13</v>
      </c>
      <c r="V2" s="86" t="s">
        <v>11</v>
      </c>
      <c r="W2" s="86" t="s">
        <v>12</v>
      </c>
      <c r="X2" s="86" t="s">
        <v>13</v>
      </c>
      <c r="Y2" s="86" t="s">
        <v>11</v>
      </c>
      <c r="Z2" s="86" t="s">
        <v>12</v>
      </c>
      <c r="AA2" s="86" t="s">
        <v>13</v>
      </c>
      <c r="AB2" s="86" t="s">
        <v>11</v>
      </c>
      <c r="AC2" s="86" t="s">
        <v>12</v>
      </c>
      <c r="AD2" s="86" t="s">
        <v>13</v>
      </c>
      <c r="AE2" s="86" t="s">
        <v>11</v>
      </c>
      <c r="AF2" s="86" t="s">
        <v>12</v>
      </c>
      <c r="AG2" s="87" t="s">
        <v>13</v>
      </c>
      <c r="AH2" s="87" t="s">
        <v>14</v>
      </c>
      <c r="AI2" s="88" t="s">
        <v>11</v>
      </c>
      <c r="AJ2" s="88" t="s">
        <v>12</v>
      </c>
      <c r="AK2" s="88" t="s">
        <v>13</v>
      </c>
      <c r="AL2" s="88" t="s">
        <v>11</v>
      </c>
      <c r="AM2" s="88" t="s">
        <v>12</v>
      </c>
      <c r="AN2" s="88" t="s">
        <v>13</v>
      </c>
      <c r="AO2" s="88" t="s">
        <v>11</v>
      </c>
      <c r="AP2" s="88" t="s">
        <v>12</v>
      </c>
      <c r="AQ2" s="88" t="s">
        <v>13</v>
      </c>
    </row>
    <row r="3" spans="1:43" x14ac:dyDescent="0.35">
      <c r="A3" t="s">
        <v>33</v>
      </c>
      <c r="B3" s="29">
        <v>1</v>
      </c>
      <c r="C3" s="27" t="s">
        <v>180</v>
      </c>
      <c r="D3" s="27" t="s">
        <v>34</v>
      </c>
      <c r="E3" s="27"/>
      <c r="F3" s="27" t="s">
        <v>29</v>
      </c>
      <c r="G3" s="27"/>
      <c r="H3" s="27" t="s">
        <v>40</v>
      </c>
      <c r="I3" s="27" t="s">
        <v>34</v>
      </c>
      <c r="J3" s="113"/>
      <c r="K3" s="113"/>
      <c r="L3" s="111"/>
      <c r="M3" s="114"/>
      <c r="N3" s="114"/>
      <c r="O3" s="111"/>
      <c r="P3" s="113"/>
      <c r="Q3" s="113"/>
      <c r="R3" s="111"/>
      <c r="S3" s="114"/>
      <c r="T3" s="114"/>
      <c r="U3" s="111"/>
      <c r="V3" s="113"/>
      <c r="W3" s="113"/>
      <c r="X3" s="111"/>
      <c r="Y3" s="113">
        <v>40</v>
      </c>
      <c r="Z3" s="113"/>
      <c r="AA3" s="111">
        <v>40</v>
      </c>
      <c r="AB3" s="113"/>
      <c r="AC3" s="113"/>
      <c r="AD3" s="111"/>
      <c r="AE3" s="113"/>
      <c r="AF3" s="113"/>
      <c r="AG3" s="111"/>
      <c r="AH3" s="111"/>
      <c r="AI3" s="109"/>
      <c r="AJ3" s="109"/>
      <c r="AK3" s="112"/>
      <c r="AL3" s="109"/>
      <c r="AM3" s="109"/>
      <c r="AN3" s="112"/>
      <c r="AO3" s="109"/>
      <c r="AP3" s="109"/>
      <c r="AQ3" s="112"/>
    </row>
    <row r="4" spans="1:43" x14ac:dyDescent="0.35">
      <c r="A4" t="s">
        <v>33</v>
      </c>
      <c r="B4" s="29">
        <v>1</v>
      </c>
      <c r="C4" s="27" t="s">
        <v>181</v>
      </c>
      <c r="D4" s="27" t="s">
        <v>38</v>
      </c>
      <c r="E4" s="27"/>
      <c r="F4" s="27" t="s">
        <v>29</v>
      </c>
      <c r="G4" s="27" t="s">
        <v>30</v>
      </c>
      <c r="H4" s="27" t="s">
        <v>35</v>
      </c>
      <c r="I4" s="27" t="s">
        <v>34</v>
      </c>
      <c r="J4" s="113"/>
      <c r="K4" s="113"/>
      <c r="L4" s="111"/>
      <c r="M4" s="114"/>
      <c r="N4" s="114"/>
      <c r="O4" s="111"/>
      <c r="P4" s="113"/>
      <c r="Q4" s="113"/>
      <c r="R4" s="111"/>
      <c r="S4" s="114"/>
      <c r="T4" s="114"/>
      <c r="U4" s="111"/>
      <c r="V4" s="113"/>
      <c r="W4" s="113"/>
      <c r="X4" s="111"/>
      <c r="Y4" s="113"/>
      <c r="Z4" s="113"/>
      <c r="AA4" s="111"/>
      <c r="AB4" s="113"/>
      <c r="AC4" s="113"/>
      <c r="AD4" s="111"/>
      <c r="AE4" s="113"/>
      <c r="AF4" s="113"/>
      <c r="AG4" s="111"/>
      <c r="AH4" s="111"/>
      <c r="AI4" s="109"/>
      <c r="AJ4" s="109"/>
      <c r="AK4" s="112"/>
      <c r="AL4" s="109"/>
      <c r="AM4" s="109"/>
      <c r="AN4" s="112"/>
      <c r="AO4" s="109"/>
      <c r="AP4" s="109"/>
      <c r="AQ4" s="112"/>
    </row>
    <row r="5" spans="1:43" x14ac:dyDescent="0.35">
      <c r="A5" t="s">
        <v>33</v>
      </c>
      <c r="B5" s="29">
        <v>1</v>
      </c>
      <c r="C5" s="27" t="s">
        <v>182</v>
      </c>
      <c r="D5" s="27" t="s">
        <v>36</v>
      </c>
      <c r="E5" s="27"/>
      <c r="F5" s="27"/>
      <c r="G5" s="27" t="s">
        <v>30</v>
      </c>
      <c r="H5" s="27" t="s">
        <v>37</v>
      </c>
      <c r="I5" s="27" t="s">
        <v>38</v>
      </c>
      <c r="J5" s="106">
        <v>890</v>
      </c>
      <c r="K5" s="106">
        <v>890</v>
      </c>
      <c r="L5" s="108">
        <v>890</v>
      </c>
      <c r="M5" s="107">
        <v>890</v>
      </c>
      <c r="N5" s="107">
        <v>890</v>
      </c>
      <c r="O5" s="108">
        <v>890</v>
      </c>
      <c r="P5" s="106">
        <v>890</v>
      </c>
      <c r="Q5" s="106">
        <v>890</v>
      </c>
      <c r="R5" s="108">
        <v>890</v>
      </c>
      <c r="S5" s="107">
        <v>890</v>
      </c>
      <c r="T5" s="107">
        <v>1780</v>
      </c>
      <c r="U5" s="108">
        <v>890</v>
      </c>
      <c r="V5" s="106">
        <v>2560</v>
      </c>
      <c r="W5" s="109">
        <v>2560</v>
      </c>
      <c r="X5" s="108">
        <v>2560</v>
      </c>
      <c r="Y5" s="106">
        <v>100</v>
      </c>
      <c r="Z5" s="106">
        <v>100</v>
      </c>
      <c r="AA5" s="108">
        <v>100</v>
      </c>
      <c r="AB5" s="110"/>
      <c r="AC5" s="110"/>
      <c r="AD5" s="108"/>
      <c r="AE5" s="106">
        <v>8500</v>
      </c>
      <c r="AF5" s="106">
        <v>8500</v>
      </c>
      <c r="AG5" s="108">
        <v>8500</v>
      </c>
      <c r="AH5" s="111"/>
      <c r="AI5" s="109"/>
      <c r="AJ5" s="109"/>
      <c r="AK5" s="112"/>
      <c r="AL5" s="109"/>
      <c r="AM5" s="109"/>
      <c r="AN5" s="112"/>
      <c r="AO5" s="109"/>
      <c r="AP5" s="109"/>
      <c r="AQ5" s="112"/>
    </row>
    <row r="6" spans="1:43" x14ac:dyDescent="0.35">
      <c r="A6" t="s">
        <v>33</v>
      </c>
      <c r="B6" s="29">
        <v>1</v>
      </c>
      <c r="C6" s="27" t="s">
        <v>183</v>
      </c>
      <c r="D6" s="27" t="s">
        <v>36</v>
      </c>
      <c r="E6" s="27"/>
      <c r="F6" s="27" t="s">
        <v>29</v>
      </c>
      <c r="G6" s="27"/>
      <c r="H6" s="27" t="s">
        <v>35</v>
      </c>
      <c r="I6" s="27" t="s">
        <v>36</v>
      </c>
      <c r="J6" s="116">
        <v>1400</v>
      </c>
      <c r="K6" s="116"/>
      <c r="L6" s="125">
        <v>1400</v>
      </c>
      <c r="M6" s="117">
        <v>1400</v>
      </c>
      <c r="N6" s="117"/>
      <c r="O6" s="118">
        <v>1400</v>
      </c>
      <c r="P6" s="116"/>
      <c r="Q6" s="116"/>
      <c r="R6" s="118"/>
      <c r="S6" s="117"/>
      <c r="T6" s="117"/>
      <c r="U6" s="118"/>
      <c r="V6" s="116"/>
      <c r="W6" s="119"/>
      <c r="X6" s="118"/>
      <c r="Y6" s="116"/>
      <c r="Z6" s="116"/>
      <c r="AA6" s="118"/>
      <c r="AB6" s="116"/>
      <c r="AC6" s="116"/>
      <c r="AD6" s="118"/>
      <c r="AE6" s="116"/>
      <c r="AF6" s="116"/>
      <c r="AG6" s="118"/>
      <c r="AH6" s="118"/>
      <c r="AI6" s="109"/>
      <c r="AJ6" s="109"/>
      <c r="AK6" s="112"/>
      <c r="AL6" s="109"/>
      <c r="AM6" s="109"/>
      <c r="AN6" s="112"/>
      <c r="AO6" s="109"/>
      <c r="AP6" s="109"/>
      <c r="AQ6" s="112"/>
    </row>
    <row r="7" spans="1:43" x14ac:dyDescent="0.35">
      <c r="A7" t="s">
        <v>33</v>
      </c>
      <c r="B7" s="29">
        <v>1</v>
      </c>
      <c r="C7" s="27" t="s">
        <v>184</v>
      </c>
      <c r="D7" s="27" t="s">
        <v>38</v>
      </c>
      <c r="E7" s="27"/>
      <c r="F7" s="27" t="s">
        <v>29</v>
      </c>
      <c r="G7" s="27" t="s">
        <v>30</v>
      </c>
      <c r="H7" s="27" t="s">
        <v>35</v>
      </c>
      <c r="I7" s="27" t="s">
        <v>38</v>
      </c>
      <c r="J7" s="113"/>
      <c r="K7" s="113"/>
      <c r="L7" s="111"/>
      <c r="M7" s="114"/>
      <c r="N7" s="114"/>
      <c r="O7" s="111"/>
      <c r="P7" s="113"/>
      <c r="Q7" s="113"/>
      <c r="R7" s="111"/>
      <c r="S7" s="114"/>
      <c r="T7" s="114"/>
      <c r="U7" s="111"/>
      <c r="V7" s="113"/>
      <c r="W7" s="113"/>
      <c r="X7" s="111"/>
      <c r="Y7" s="113"/>
      <c r="Z7" s="113"/>
      <c r="AA7" s="111"/>
      <c r="AB7" s="113"/>
      <c r="AC7" s="113"/>
      <c r="AD7" s="111"/>
      <c r="AE7" s="113"/>
      <c r="AF7" s="113"/>
      <c r="AG7" s="111"/>
      <c r="AH7" s="111"/>
      <c r="AI7" s="106">
        <v>540</v>
      </c>
      <c r="AJ7" s="106">
        <v>540</v>
      </c>
      <c r="AK7" s="108">
        <v>302.40000000000003</v>
      </c>
      <c r="AL7" s="106">
        <v>1350</v>
      </c>
      <c r="AM7" s="106">
        <v>1350</v>
      </c>
      <c r="AN7" s="108">
        <v>756.00000000000011</v>
      </c>
      <c r="AO7" s="106">
        <v>3780</v>
      </c>
      <c r="AP7" s="106">
        <v>3780</v>
      </c>
      <c r="AQ7" s="108">
        <v>2116.8000000000002</v>
      </c>
    </row>
    <row r="8" spans="1:43" x14ac:dyDescent="0.35">
      <c r="A8" t="s">
        <v>33</v>
      </c>
      <c r="B8" s="29">
        <v>1</v>
      </c>
      <c r="C8" s="27" t="s">
        <v>185</v>
      </c>
      <c r="D8" s="27" t="s">
        <v>36</v>
      </c>
      <c r="E8" s="27"/>
      <c r="F8" s="27" t="s">
        <v>29</v>
      </c>
      <c r="G8" s="27" t="s">
        <v>30</v>
      </c>
      <c r="H8" s="27" t="s">
        <v>35</v>
      </c>
      <c r="I8" s="27" t="s">
        <v>38</v>
      </c>
      <c r="J8" s="113"/>
      <c r="K8" s="113"/>
      <c r="L8" s="111"/>
      <c r="M8" s="114"/>
      <c r="N8" s="114"/>
      <c r="O8" s="111"/>
      <c r="P8" s="113"/>
      <c r="Q8" s="113"/>
      <c r="R8" s="111"/>
      <c r="S8" s="114"/>
      <c r="T8" s="114"/>
      <c r="U8" s="111"/>
      <c r="V8" s="113"/>
      <c r="W8" s="113"/>
      <c r="X8" s="111"/>
      <c r="Y8" s="109"/>
      <c r="Z8" s="109"/>
      <c r="AA8" s="112"/>
      <c r="AB8" s="113"/>
      <c r="AC8" s="113"/>
      <c r="AD8" s="111"/>
      <c r="AE8" s="113"/>
      <c r="AF8" s="113"/>
      <c r="AG8" s="111"/>
      <c r="AH8" s="111"/>
      <c r="AI8" s="109"/>
      <c r="AJ8" s="109"/>
      <c r="AK8" s="112"/>
      <c r="AL8" s="109"/>
      <c r="AM8" s="109"/>
      <c r="AN8" s="112"/>
      <c r="AO8" s="109"/>
      <c r="AP8" s="109"/>
      <c r="AQ8" s="112"/>
    </row>
    <row r="9" spans="1:43" x14ac:dyDescent="0.35">
      <c r="A9" t="s">
        <v>33</v>
      </c>
      <c r="B9" s="29">
        <v>1</v>
      </c>
      <c r="C9" s="27" t="s">
        <v>186</v>
      </c>
      <c r="D9" s="27" t="s">
        <v>38</v>
      </c>
      <c r="E9" s="27"/>
      <c r="F9" s="27" t="s">
        <v>29</v>
      </c>
      <c r="G9" s="27" t="s">
        <v>30</v>
      </c>
      <c r="H9" s="27" t="s">
        <v>40</v>
      </c>
      <c r="I9" s="27" t="s">
        <v>36</v>
      </c>
      <c r="J9" s="113"/>
      <c r="K9" s="113"/>
      <c r="L9" s="111"/>
      <c r="M9" s="114"/>
      <c r="N9" s="114"/>
      <c r="O9" s="111"/>
      <c r="P9" s="113"/>
      <c r="Q9" s="113"/>
      <c r="R9" s="111"/>
      <c r="S9" s="114"/>
      <c r="T9" s="114"/>
      <c r="U9" s="111"/>
      <c r="V9" s="113"/>
      <c r="W9" s="113"/>
      <c r="X9" s="111"/>
      <c r="Y9" s="113">
        <v>80</v>
      </c>
      <c r="Z9" s="113"/>
      <c r="AA9" s="111">
        <v>80</v>
      </c>
      <c r="AB9" s="113"/>
      <c r="AC9" s="113"/>
      <c r="AD9" s="111"/>
      <c r="AE9" s="113"/>
      <c r="AF9" s="113"/>
      <c r="AG9" s="111"/>
      <c r="AH9" s="111"/>
      <c r="AI9" s="109"/>
      <c r="AJ9" s="109"/>
      <c r="AK9" s="112"/>
      <c r="AL9" s="109"/>
      <c r="AM9" s="109"/>
      <c r="AN9" s="112"/>
      <c r="AO9" s="109"/>
      <c r="AP9" s="109"/>
      <c r="AQ9" s="112"/>
    </row>
    <row r="10" spans="1:43" x14ac:dyDescent="0.35">
      <c r="A10" t="s">
        <v>33</v>
      </c>
      <c r="B10" s="29">
        <v>1</v>
      </c>
      <c r="C10" s="27" t="s">
        <v>187</v>
      </c>
      <c r="D10" s="27" t="s">
        <v>36</v>
      </c>
      <c r="E10" s="27"/>
      <c r="F10" s="27" t="s">
        <v>29</v>
      </c>
      <c r="G10" s="27" t="s">
        <v>30</v>
      </c>
      <c r="H10" s="27" t="s">
        <v>39</v>
      </c>
      <c r="I10" s="27" t="s">
        <v>38</v>
      </c>
      <c r="J10" s="113"/>
      <c r="K10" s="113"/>
      <c r="L10" s="111"/>
      <c r="M10" s="114"/>
      <c r="N10" s="114"/>
      <c r="O10" s="111"/>
      <c r="P10" s="113"/>
      <c r="Q10" s="113"/>
      <c r="R10" s="111"/>
      <c r="S10" s="114"/>
      <c r="T10" s="114"/>
      <c r="U10" s="111"/>
      <c r="V10" s="113"/>
      <c r="W10" s="113"/>
      <c r="X10" s="111"/>
      <c r="Y10" s="113"/>
      <c r="Z10" s="113"/>
      <c r="AA10" s="111"/>
      <c r="AB10" s="113"/>
      <c r="AC10" s="113"/>
      <c r="AD10" s="111"/>
      <c r="AE10" s="113"/>
      <c r="AF10" s="113"/>
      <c r="AG10" s="111"/>
      <c r="AH10" s="111"/>
      <c r="AI10" s="109"/>
      <c r="AJ10" s="109"/>
      <c r="AK10" s="112"/>
      <c r="AL10" s="109"/>
      <c r="AM10" s="109"/>
      <c r="AN10" s="112"/>
      <c r="AO10" s="109"/>
      <c r="AP10" s="109"/>
      <c r="AQ10" s="112"/>
    </row>
    <row r="11" spans="1:43" x14ac:dyDescent="0.35">
      <c r="A11" t="s">
        <v>33</v>
      </c>
      <c r="B11" s="29">
        <v>1</v>
      </c>
      <c r="C11" s="27" t="s">
        <v>188</v>
      </c>
      <c r="D11" s="27" t="s">
        <v>36</v>
      </c>
      <c r="E11" s="27"/>
      <c r="F11" s="27"/>
      <c r="G11" s="27" t="s">
        <v>30</v>
      </c>
      <c r="H11" s="27" t="s">
        <v>40</v>
      </c>
      <c r="I11" s="27" t="s">
        <v>36</v>
      </c>
      <c r="J11" s="113"/>
      <c r="K11" s="113"/>
      <c r="L11" s="111"/>
      <c r="M11" s="114"/>
      <c r="N11" s="114"/>
      <c r="O11" s="111"/>
      <c r="P11" s="113"/>
      <c r="Q11" s="113"/>
      <c r="R11" s="111"/>
      <c r="S11" s="114"/>
      <c r="T11" s="114"/>
      <c r="U11" s="111"/>
      <c r="V11" s="113"/>
      <c r="W11" s="113"/>
      <c r="X11" s="111"/>
      <c r="Y11" s="113"/>
      <c r="Z11" s="113"/>
      <c r="AA11" s="111"/>
      <c r="AB11" s="113"/>
      <c r="AC11" s="113"/>
      <c r="AD11" s="111"/>
      <c r="AE11" s="113"/>
      <c r="AF11" s="113"/>
      <c r="AG11" s="111"/>
      <c r="AH11" s="111"/>
      <c r="AI11" s="109"/>
      <c r="AJ11" s="109"/>
      <c r="AK11" s="112"/>
      <c r="AL11" s="109"/>
      <c r="AM11" s="109"/>
      <c r="AN11" s="112"/>
      <c r="AO11" s="109"/>
      <c r="AP11" s="109"/>
      <c r="AQ11" s="112"/>
    </row>
    <row r="12" spans="1:43" x14ac:dyDescent="0.35">
      <c r="A12" t="s">
        <v>33</v>
      </c>
      <c r="B12" s="29">
        <v>1</v>
      </c>
      <c r="C12" s="27" t="s">
        <v>189</v>
      </c>
      <c r="D12" s="27" t="s">
        <v>38</v>
      </c>
      <c r="E12" s="27"/>
      <c r="F12" s="27"/>
      <c r="G12" s="27" t="s">
        <v>30</v>
      </c>
      <c r="H12" s="27" t="s">
        <v>35</v>
      </c>
      <c r="I12" s="27" t="s">
        <v>38</v>
      </c>
      <c r="J12" s="113"/>
      <c r="K12" s="113"/>
      <c r="L12" s="111"/>
      <c r="M12" s="114"/>
      <c r="N12" s="114"/>
      <c r="O12" s="111"/>
      <c r="P12" s="113"/>
      <c r="Q12" s="113"/>
      <c r="R12" s="111"/>
      <c r="S12" s="114"/>
      <c r="T12" s="114"/>
      <c r="U12" s="111"/>
      <c r="V12" s="113"/>
      <c r="W12" s="113"/>
      <c r="X12" s="111"/>
      <c r="Y12" s="113"/>
      <c r="Z12" s="113"/>
      <c r="AA12" s="111"/>
      <c r="AB12" s="113"/>
      <c r="AC12" s="113"/>
      <c r="AD12" s="111"/>
      <c r="AE12" s="113"/>
      <c r="AF12" s="113"/>
      <c r="AG12" s="111"/>
      <c r="AH12" s="111"/>
      <c r="AI12" s="109"/>
      <c r="AJ12" s="109"/>
      <c r="AK12" s="112"/>
      <c r="AL12" s="109"/>
      <c r="AM12" s="109"/>
      <c r="AN12" s="112"/>
      <c r="AO12" s="109"/>
      <c r="AP12" s="109"/>
      <c r="AQ12" s="112"/>
    </row>
    <row r="13" spans="1:43" x14ac:dyDescent="0.35">
      <c r="A13" t="s">
        <v>33</v>
      </c>
      <c r="B13" s="29">
        <v>1</v>
      </c>
      <c r="C13" s="27" t="s">
        <v>190</v>
      </c>
      <c r="D13" s="27" t="s">
        <v>36</v>
      </c>
      <c r="E13" s="27"/>
      <c r="F13" s="27"/>
      <c r="G13" s="27" t="s">
        <v>30</v>
      </c>
      <c r="H13" s="27" t="s">
        <v>40</v>
      </c>
      <c r="I13" s="27" t="s">
        <v>36</v>
      </c>
      <c r="J13" s="113"/>
      <c r="K13" s="113"/>
      <c r="L13" s="111"/>
      <c r="M13" s="114"/>
      <c r="N13" s="114"/>
      <c r="O13" s="111"/>
      <c r="P13" s="113"/>
      <c r="Q13" s="113"/>
      <c r="R13" s="111"/>
      <c r="S13" s="114"/>
      <c r="T13" s="114"/>
      <c r="U13" s="111"/>
      <c r="V13" s="113"/>
      <c r="W13" s="113"/>
      <c r="X13" s="111"/>
      <c r="Y13" s="113"/>
      <c r="Z13" s="113"/>
      <c r="AA13" s="111"/>
      <c r="AB13" s="113"/>
      <c r="AC13" s="113"/>
      <c r="AD13" s="111"/>
      <c r="AE13" s="113"/>
      <c r="AF13" s="113"/>
      <c r="AG13" s="111"/>
      <c r="AH13" s="111"/>
      <c r="AI13" s="109"/>
      <c r="AJ13" s="109"/>
      <c r="AK13" s="112"/>
      <c r="AL13" s="109"/>
      <c r="AM13" s="109"/>
      <c r="AN13" s="112"/>
      <c r="AO13" s="109"/>
      <c r="AP13" s="109"/>
      <c r="AQ13" s="112"/>
    </row>
    <row r="14" spans="1:43" x14ac:dyDescent="0.35">
      <c r="A14" t="s">
        <v>33</v>
      </c>
      <c r="B14" s="29">
        <v>1</v>
      </c>
      <c r="C14" s="27" t="s">
        <v>191</v>
      </c>
      <c r="D14" s="27" t="s">
        <v>34</v>
      </c>
      <c r="E14" s="27"/>
      <c r="F14" s="27" t="s">
        <v>29</v>
      </c>
      <c r="G14" s="27" t="s">
        <v>30</v>
      </c>
      <c r="H14" s="27" t="s">
        <v>35</v>
      </c>
      <c r="I14" s="27" t="s">
        <v>34</v>
      </c>
      <c r="J14" s="106">
        <v>475</v>
      </c>
      <c r="K14" s="106">
        <v>435.6</v>
      </c>
      <c r="L14" s="108">
        <v>332.5</v>
      </c>
      <c r="M14" s="107">
        <v>475</v>
      </c>
      <c r="N14" s="107">
        <v>435.6</v>
      </c>
      <c r="O14" s="108">
        <v>332.5</v>
      </c>
      <c r="P14" s="106">
        <v>3325</v>
      </c>
      <c r="Q14" s="127">
        <v>2826.25</v>
      </c>
      <c r="R14" s="108">
        <v>2327.5</v>
      </c>
      <c r="S14" s="107">
        <v>3325</v>
      </c>
      <c r="T14" s="107">
        <v>2826.25</v>
      </c>
      <c r="U14" s="108">
        <v>3325</v>
      </c>
      <c r="V14" s="106">
        <v>950</v>
      </c>
      <c r="W14" s="127">
        <v>807.5</v>
      </c>
      <c r="X14" s="108">
        <v>665</v>
      </c>
      <c r="Y14" s="106">
        <v>712.5</v>
      </c>
      <c r="Z14" s="106">
        <v>712.5</v>
      </c>
      <c r="AA14" s="108">
        <v>498.74999999999994</v>
      </c>
      <c r="AB14" s="106">
        <v>71.25</v>
      </c>
      <c r="AC14" s="106">
        <v>60</v>
      </c>
      <c r="AD14" s="108">
        <v>49.875</v>
      </c>
      <c r="AE14" s="113"/>
      <c r="AF14" s="113"/>
      <c r="AG14" s="111"/>
      <c r="AH14" s="111"/>
      <c r="AI14" s="109"/>
      <c r="AJ14" s="109"/>
      <c r="AK14" s="112"/>
      <c r="AL14" s="106">
        <v>2375</v>
      </c>
      <c r="AM14" s="106">
        <v>2018.75</v>
      </c>
      <c r="AN14" s="108">
        <v>1662.5</v>
      </c>
      <c r="AO14" s="106">
        <v>4750</v>
      </c>
      <c r="AP14" s="106">
        <v>4037.5</v>
      </c>
      <c r="AQ14" s="108">
        <v>3325</v>
      </c>
    </row>
    <row r="15" spans="1:43" x14ac:dyDescent="0.35">
      <c r="A15" t="s">
        <v>33</v>
      </c>
      <c r="B15" s="29">
        <v>1</v>
      </c>
      <c r="C15" s="27" t="s">
        <v>192</v>
      </c>
      <c r="D15" s="27"/>
      <c r="E15" s="27"/>
      <c r="F15" s="27"/>
      <c r="G15" s="27"/>
      <c r="H15" s="27"/>
      <c r="I15" s="27"/>
      <c r="J15" s="106">
        <v>600</v>
      </c>
      <c r="K15" s="106"/>
      <c r="L15" s="108">
        <v>600</v>
      </c>
      <c r="M15" s="107">
        <v>600</v>
      </c>
      <c r="N15" s="107"/>
      <c r="O15" s="108">
        <v>600</v>
      </c>
      <c r="P15" s="113"/>
      <c r="Q15" s="113"/>
      <c r="R15" s="111"/>
      <c r="S15" s="114"/>
      <c r="T15" s="114"/>
      <c r="U15" s="111"/>
      <c r="V15" s="113"/>
      <c r="W15" s="113"/>
      <c r="X15" s="111"/>
      <c r="Y15" s="113"/>
      <c r="Z15" s="113"/>
      <c r="AA15" s="111"/>
      <c r="AB15" s="113"/>
      <c r="AC15" s="113"/>
      <c r="AD15" s="111"/>
      <c r="AE15" s="113"/>
      <c r="AF15" s="113"/>
      <c r="AG15" s="111"/>
      <c r="AH15" s="111"/>
      <c r="AI15" s="109"/>
      <c r="AJ15" s="109"/>
      <c r="AK15" s="112"/>
      <c r="AL15" s="109"/>
      <c r="AM15" s="109"/>
      <c r="AN15" s="112"/>
      <c r="AO15" s="109"/>
      <c r="AP15" s="109"/>
      <c r="AQ15" s="112"/>
    </row>
    <row r="16" spans="1:43" x14ac:dyDescent="0.35">
      <c r="A16" t="s">
        <v>33</v>
      </c>
      <c r="B16" s="29">
        <v>1</v>
      </c>
      <c r="C16" s="27" t="s">
        <v>193</v>
      </c>
      <c r="D16" s="27" t="s">
        <v>36</v>
      </c>
      <c r="E16" s="27"/>
      <c r="F16" s="27" t="s">
        <v>29</v>
      </c>
      <c r="G16" s="27" t="s">
        <v>30</v>
      </c>
      <c r="H16" s="27" t="s">
        <v>35</v>
      </c>
      <c r="I16" s="27" t="s">
        <v>36</v>
      </c>
      <c r="J16" s="113"/>
      <c r="K16" s="113"/>
      <c r="L16" s="111"/>
      <c r="M16" s="114"/>
      <c r="N16" s="114"/>
      <c r="O16" s="111"/>
      <c r="P16" s="113"/>
      <c r="Q16" s="113"/>
      <c r="R16" s="111"/>
      <c r="S16" s="114"/>
      <c r="T16" s="114"/>
      <c r="U16" s="111"/>
      <c r="V16" s="113"/>
      <c r="W16" s="113"/>
      <c r="X16" s="111"/>
      <c r="Y16" s="113"/>
      <c r="Z16" s="113"/>
      <c r="AA16" s="111"/>
      <c r="AB16" s="113"/>
      <c r="AC16" s="113"/>
      <c r="AD16" s="111"/>
      <c r="AE16" s="113"/>
      <c r="AF16" s="113"/>
      <c r="AG16" s="111"/>
      <c r="AH16" s="111"/>
      <c r="AI16" s="109">
        <v>795</v>
      </c>
      <c r="AJ16" s="109">
        <v>700</v>
      </c>
      <c r="AK16" s="112"/>
      <c r="AL16" s="109"/>
      <c r="AM16" s="109"/>
      <c r="AN16" s="112"/>
      <c r="AO16" s="109"/>
      <c r="AP16" s="109"/>
      <c r="AQ16" s="112"/>
    </row>
    <row r="17" spans="1:43" x14ac:dyDescent="0.35">
      <c r="A17" t="s">
        <v>33</v>
      </c>
      <c r="B17" s="29">
        <v>1</v>
      </c>
      <c r="C17" s="27" t="s">
        <v>194</v>
      </c>
      <c r="D17" s="27" t="s">
        <v>36</v>
      </c>
      <c r="E17" s="27"/>
      <c r="F17" s="27"/>
      <c r="G17" s="27" t="s">
        <v>30</v>
      </c>
      <c r="H17" s="27" t="s">
        <v>35</v>
      </c>
      <c r="I17" s="27" t="s">
        <v>36</v>
      </c>
      <c r="J17" s="113"/>
      <c r="K17" s="113"/>
      <c r="L17" s="111"/>
      <c r="M17" s="114"/>
      <c r="N17" s="114"/>
      <c r="O17" s="111"/>
      <c r="P17" s="106">
        <v>3500</v>
      </c>
      <c r="Q17" s="106">
        <v>3500</v>
      </c>
      <c r="R17" s="108">
        <v>3500</v>
      </c>
      <c r="S17" s="107">
        <v>3500</v>
      </c>
      <c r="T17" s="107">
        <v>3500</v>
      </c>
      <c r="U17" s="108">
        <v>3500</v>
      </c>
      <c r="V17" s="106"/>
      <c r="W17" s="109"/>
      <c r="X17" s="108"/>
      <c r="Y17" s="106"/>
      <c r="Z17" s="106"/>
      <c r="AA17" s="108"/>
      <c r="AB17" s="106"/>
      <c r="AC17" s="106"/>
      <c r="AD17" s="108"/>
      <c r="AE17" s="106">
        <v>2000</v>
      </c>
      <c r="AF17" s="106">
        <v>2000</v>
      </c>
      <c r="AG17" s="108">
        <v>2000</v>
      </c>
      <c r="AH17" s="111"/>
      <c r="AI17" s="106">
        <v>1800</v>
      </c>
      <c r="AJ17" s="106">
        <v>1800</v>
      </c>
      <c r="AK17" s="108">
        <v>1800</v>
      </c>
      <c r="AL17" s="106">
        <v>2000</v>
      </c>
      <c r="AM17" s="106">
        <v>2000</v>
      </c>
      <c r="AN17" s="108">
        <v>2000</v>
      </c>
      <c r="AO17" s="106">
        <v>4000</v>
      </c>
      <c r="AP17" s="106">
        <v>4000</v>
      </c>
      <c r="AQ17" s="108">
        <v>4000</v>
      </c>
    </row>
    <row r="18" spans="1:43" x14ac:dyDescent="0.35">
      <c r="A18" t="s">
        <v>33</v>
      </c>
      <c r="B18" s="29">
        <v>1</v>
      </c>
      <c r="C18" s="27" t="s">
        <v>195</v>
      </c>
      <c r="D18" s="27" t="s">
        <v>36</v>
      </c>
      <c r="E18" s="27"/>
      <c r="F18" s="27" t="s">
        <v>29</v>
      </c>
      <c r="G18" s="27" t="s">
        <v>30</v>
      </c>
      <c r="H18" s="27" t="s">
        <v>35</v>
      </c>
      <c r="I18" s="27" t="s">
        <v>34</v>
      </c>
      <c r="J18" s="106">
        <v>640</v>
      </c>
      <c r="K18" s="106"/>
      <c r="L18" s="108">
        <v>200</v>
      </c>
      <c r="M18" s="107">
        <v>640</v>
      </c>
      <c r="N18" s="107"/>
      <c r="O18" s="108">
        <v>200</v>
      </c>
      <c r="P18" s="106">
        <v>3400</v>
      </c>
      <c r="Q18" s="106"/>
      <c r="R18" s="108">
        <v>1062.5</v>
      </c>
      <c r="S18" s="107">
        <v>3400</v>
      </c>
      <c r="T18" s="107"/>
      <c r="U18" s="108">
        <v>3400</v>
      </c>
      <c r="V18" s="106"/>
      <c r="W18" s="109"/>
      <c r="X18" s="108"/>
      <c r="Y18" s="106">
        <v>250</v>
      </c>
      <c r="Z18" s="106"/>
      <c r="AA18" s="108">
        <v>120</v>
      </c>
      <c r="AB18" s="113"/>
      <c r="AC18" s="113"/>
      <c r="AD18" s="111"/>
      <c r="AE18" s="113"/>
      <c r="AF18" s="113"/>
      <c r="AG18" s="111"/>
      <c r="AH18" s="111"/>
      <c r="AI18" s="109"/>
      <c r="AJ18" s="109"/>
      <c r="AK18" s="112"/>
      <c r="AL18" s="109"/>
      <c r="AM18" s="109"/>
      <c r="AN18" s="112"/>
      <c r="AO18" s="109"/>
      <c r="AP18" s="109"/>
      <c r="AQ18" s="112"/>
    </row>
    <row r="19" spans="1:43" x14ac:dyDescent="0.35">
      <c r="A19" t="s">
        <v>33</v>
      </c>
      <c r="B19" s="29">
        <v>1</v>
      </c>
      <c r="C19" s="27" t="s">
        <v>196</v>
      </c>
      <c r="D19" s="27" t="s">
        <v>36</v>
      </c>
      <c r="E19" s="27"/>
      <c r="F19" s="27" t="s">
        <v>29</v>
      </c>
      <c r="G19" s="27" t="s">
        <v>30</v>
      </c>
      <c r="H19" s="27" t="s">
        <v>39</v>
      </c>
      <c r="I19" s="27" t="s">
        <v>38</v>
      </c>
      <c r="J19" s="106">
        <v>700</v>
      </c>
      <c r="K19" s="106">
        <v>560</v>
      </c>
      <c r="L19" s="108">
        <v>700</v>
      </c>
      <c r="M19" s="107">
        <v>700</v>
      </c>
      <c r="N19" s="107">
        <v>560</v>
      </c>
      <c r="O19" s="108">
        <v>700</v>
      </c>
      <c r="P19" s="106">
        <v>700</v>
      </c>
      <c r="Q19" s="106"/>
      <c r="R19" s="108">
        <v>700</v>
      </c>
      <c r="S19" s="107">
        <v>700</v>
      </c>
      <c r="T19" s="107"/>
      <c r="U19" s="108">
        <v>700</v>
      </c>
      <c r="V19" s="113"/>
      <c r="W19" s="113"/>
      <c r="X19" s="111"/>
      <c r="Y19" s="113"/>
      <c r="Z19" s="113"/>
      <c r="AA19" s="111"/>
      <c r="AB19" s="113"/>
      <c r="AC19" s="113"/>
      <c r="AD19" s="111"/>
      <c r="AE19" s="113"/>
      <c r="AF19" s="113"/>
      <c r="AG19" s="111"/>
      <c r="AH19" s="111"/>
      <c r="AI19" s="109"/>
      <c r="AJ19" s="109"/>
      <c r="AK19" s="112"/>
      <c r="AL19" s="109"/>
      <c r="AM19" s="109"/>
      <c r="AN19" s="112"/>
      <c r="AO19" s="109"/>
      <c r="AP19" s="109"/>
      <c r="AQ19" s="112"/>
    </row>
    <row r="20" spans="1:43" x14ac:dyDescent="0.35">
      <c r="A20" t="s">
        <v>33</v>
      </c>
      <c r="B20" s="29">
        <v>1</v>
      </c>
      <c r="C20" s="27" t="s">
        <v>197</v>
      </c>
      <c r="D20" s="27" t="s">
        <v>38</v>
      </c>
      <c r="E20" s="27"/>
      <c r="F20" s="27" t="s">
        <v>29</v>
      </c>
      <c r="G20" s="27" t="s">
        <v>30</v>
      </c>
      <c r="H20" s="27" t="s">
        <v>37</v>
      </c>
      <c r="I20" s="27" t="s">
        <v>38</v>
      </c>
      <c r="J20" s="113"/>
      <c r="K20" s="113"/>
      <c r="L20" s="111"/>
      <c r="M20" s="114"/>
      <c r="N20" s="114"/>
      <c r="O20" s="111"/>
      <c r="P20" s="113"/>
      <c r="Q20" s="113"/>
      <c r="R20" s="111"/>
      <c r="S20" s="114"/>
      <c r="T20" s="114"/>
      <c r="U20" s="111"/>
      <c r="V20" s="113"/>
      <c r="W20" s="113"/>
      <c r="X20" s="111"/>
      <c r="Y20" s="113"/>
      <c r="Z20" s="113"/>
      <c r="AA20" s="111"/>
      <c r="AB20" s="113"/>
      <c r="AC20" s="113"/>
      <c r="AD20" s="111"/>
      <c r="AE20" s="113"/>
      <c r="AF20" s="113"/>
      <c r="AG20" s="111"/>
      <c r="AH20" s="111"/>
      <c r="AI20" s="109"/>
      <c r="AJ20" s="109"/>
      <c r="AK20" s="112"/>
      <c r="AL20" s="109"/>
      <c r="AM20" s="109"/>
      <c r="AN20" s="112"/>
      <c r="AO20" s="109"/>
      <c r="AP20" s="109"/>
      <c r="AQ20" s="112"/>
    </row>
    <row r="21" spans="1:43" x14ac:dyDescent="0.35">
      <c r="A21" t="s">
        <v>33</v>
      </c>
      <c r="B21" s="29">
        <v>1</v>
      </c>
      <c r="C21" s="27" t="s">
        <v>198</v>
      </c>
      <c r="D21" s="27" t="s">
        <v>36</v>
      </c>
      <c r="E21" s="27"/>
      <c r="F21" s="27"/>
      <c r="G21" s="27" t="s">
        <v>30</v>
      </c>
      <c r="H21" s="27" t="s">
        <v>39</v>
      </c>
      <c r="I21" s="27" t="s">
        <v>38</v>
      </c>
      <c r="J21" s="113"/>
      <c r="K21" s="113"/>
      <c r="L21" s="111"/>
      <c r="M21" s="114"/>
      <c r="N21" s="114"/>
      <c r="O21" s="111"/>
      <c r="P21" s="106">
        <v>2500</v>
      </c>
      <c r="Q21" s="106"/>
      <c r="R21" s="108">
        <v>2000</v>
      </c>
      <c r="S21" s="107">
        <v>2500</v>
      </c>
      <c r="T21" s="107"/>
      <c r="U21" s="108">
        <v>2500</v>
      </c>
      <c r="V21" s="106">
        <v>375</v>
      </c>
      <c r="W21" s="109"/>
      <c r="X21" s="108">
        <v>300</v>
      </c>
      <c r="Y21" s="106">
        <v>153</v>
      </c>
      <c r="Z21" s="106"/>
      <c r="AA21" s="108">
        <v>122.4</v>
      </c>
      <c r="AB21" s="106"/>
      <c r="AC21" s="106"/>
      <c r="AD21" s="108"/>
      <c r="AE21" s="106"/>
      <c r="AF21" s="106"/>
      <c r="AG21" s="108"/>
      <c r="AH21" s="108">
        <v>1000</v>
      </c>
      <c r="AI21" s="109">
        <v>99</v>
      </c>
      <c r="AJ21" s="109"/>
      <c r="AK21" s="112">
        <v>79</v>
      </c>
      <c r="AL21" s="109"/>
      <c r="AM21" s="109"/>
      <c r="AN21" s="112"/>
      <c r="AO21" s="109"/>
      <c r="AP21" s="109"/>
      <c r="AQ21" s="112"/>
    </row>
    <row r="22" spans="1:43" x14ac:dyDescent="0.35">
      <c r="A22" t="s">
        <v>33</v>
      </c>
      <c r="B22" s="29">
        <v>1</v>
      </c>
      <c r="C22" s="27" t="s">
        <v>199</v>
      </c>
      <c r="D22" s="27" t="s">
        <v>38</v>
      </c>
      <c r="E22" s="27"/>
      <c r="F22" s="27" t="s">
        <v>29</v>
      </c>
      <c r="G22" s="27" t="s">
        <v>30</v>
      </c>
      <c r="H22" s="27" t="s">
        <v>39</v>
      </c>
      <c r="I22" s="27" t="s">
        <v>34</v>
      </c>
      <c r="J22" s="106">
        <v>400</v>
      </c>
      <c r="K22" s="106"/>
      <c r="L22" s="108">
        <v>280</v>
      </c>
      <c r="M22" s="107">
        <v>400</v>
      </c>
      <c r="N22" s="107"/>
      <c r="O22" s="108">
        <v>280</v>
      </c>
      <c r="P22" s="106">
        <v>2000</v>
      </c>
      <c r="Q22" s="106"/>
      <c r="R22" s="115">
        <v>1400</v>
      </c>
      <c r="S22" s="107">
        <v>2000</v>
      </c>
      <c r="T22" s="107"/>
      <c r="U22" s="115">
        <v>1400</v>
      </c>
      <c r="V22" s="106">
        <v>1300</v>
      </c>
      <c r="W22" s="109"/>
      <c r="X22" s="115"/>
      <c r="Y22" s="106">
        <v>250</v>
      </c>
      <c r="Z22" s="106">
        <v>250</v>
      </c>
      <c r="AA22" s="115">
        <v>250</v>
      </c>
      <c r="AB22" s="106"/>
      <c r="AC22" s="106"/>
      <c r="AD22" s="115"/>
      <c r="AE22" s="106">
        <v>1715</v>
      </c>
      <c r="AF22" s="106"/>
      <c r="AG22" s="108">
        <v>1200.5</v>
      </c>
      <c r="AH22" s="111"/>
      <c r="AI22" s="109"/>
      <c r="AJ22" s="109"/>
      <c r="AK22" s="112"/>
      <c r="AL22" s="109"/>
      <c r="AM22" s="109"/>
      <c r="AN22" s="112"/>
      <c r="AO22" s="109"/>
      <c r="AP22" s="109"/>
      <c r="AQ22" s="112"/>
    </row>
    <row r="23" spans="1:43" x14ac:dyDescent="0.35">
      <c r="B23" s="29"/>
      <c r="C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43" x14ac:dyDescent="0.35">
      <c r="C24" s="27"/>
      <c r="J24" s="30"/>
    </row>
    <row r="25" spans="1:43" x14ac:dyDescent="0.35">
      <c r="C25" s="31" t="s">
        <v>42</v>
      </c>
      <c r="J25" s="32">
        <f>AVERAGE(J3:J22)</f>
        <v>729.28571428571433</v>
      </c>
      <c r="K25" s="32">
        <f t="shared" ref="K25:AQ25" si="0">AVERAGE(K3:K22)</f>
        <v>628.5333333333333</v>
      </c>
      <c r="L25" s="32">
        <f t="shared" si="0"/>
        <v>628.92857142857144</v>
      </c>
      <c r="M25" s="32">
        <f t="shared" si="0"/>
        <v>729.28571428571433</v>
      </c>
      <c r="N25" s="32">
        <f t="shared" si="0"/>
        <v>628.5333333333333</v>
      </c>
      <c r="O25" s="32">
        <f t="shared" si="0"/>
        <v>628.92857142857144</v>
      </c>
      <c r="P25" s="32">
        <f t="shared" si="0"/>
        <v>2330.7142857142858</v>
      </c>
      <c r="Q25" s="32">
        <f t="shared" si="0"/>
        <v>2405.4166666666665</v>
      </c>
      <c r="R25" s="32">
        <f t="shared" si="0"/>
        <v>1697.1428571428571</v>
      </c>
      <c r="S25" s="32">
        <f t="shared" si="0"/>
        <v>2330.7142857142858</v>
      </c>
      <c r="T25" s="32">
        <f t="shared" si="0"/>
        <v>2702.0833333333335</v>
      </c>
      <c r="U25" s="32">
        <f t="shared" si="0"/>
        <v>2245</v>
      </c>
      <c r="V25" s="32">
        <f t="shared" si="0"/>
        <v>1296.25</v>
      </c>
      <c r="W25" s="32">
        <f t="shared" si="0"/>
        <v>1683.75</v>
      </c>
      <c r="X25" s="32">
        <f t="shared" si="0"/>
        <v>1175</v>
      </c>
      <c r="Y25" s="32">
        <f t="shared" si="0"/>
        <v>226.5</v>
      </c>
      <c r="Z25" s="32">
        <f t="shared" si="0"/>
        <v>354.16666666666669</v>
      </c>
      <c r="AA25" s="32">
        <f t="shared" si="0"/>
        <v>173.02142857142857</v>
      </c>
      <c r="AB25" s="32">
        <f t="shared" si="0"/>
        <v>71.25</v>
      </c>
      <c r="AC25" s="32">
        <f t="shared" si="0"/>
        <v>60</v>
      </c>
      <c r="AD25" s="32">
        <f t="shared" si="0"/>
        <v>49.875</v>
      </c>
      <c r="AE25" s="32">
        <f t="shared" si="0"/>
        <v>4071.6666666666665</v>
      </c>
      <c r="AF25" s="32">
        <f t="shared" si="0"/>
        <v>5250</v>
      </c>
      <c r="AG25" s="32">
        <f t="shared" si="0"/>
        <v>3900.1666666666665</v>
      </c>
      <c r="AH25" s="32">
        <f t="shared" si="0"/>
        <v>1000</v>
      </c>
      <c r="AI25" s="32">
        <f t="shared" si="0"/>
        <v>808.5</v>
      </c>
      <c r="AJ25" s="32">
        <f t="shared" si="0"/>
        <v>1013.3333333333334</v>
      </c>
      <c r="AK25" s="32">
        <f t="shared" si="0"/>
        <v>727.13333333333333</v>
      </c>
      <c r="AL25" s="32">
        <f t="shared" si="0"/>
        <v>1908.3333333333333</v>
      </c>
      <c r="AM25" s="32">
        <f t="shared" si="0"/>
        <v>1789.5833333333333</v>
      </c>
      <c r="AN25" s="32">
        <f t="shared" si="0"/>
        <v>1472.8333333333333</v>
      </c>
      <c r="AO25" s="32">
        <f t="shared" si="0"/>
        <v>4176.666666666667</v>
      </c>
      <c r="AP25" s="32">
        <f t="shared" si="0"/>
        <v>3939.1666666666665</v>
      </c>
      <c r="AQ25" s="32">
        <f t="shared" si="0"/>
        <v>3147.2666666666664</v>
      </c>
    </row>
    <row r="26" spans="1:43" x14ac:dyDescent="0.35">
      <c r="F26" s="31" t="s">
        <v>43</v>
      </c>
      <c r="J26" s="33">
        <f>COUNT(J3:J22)</f>
        <v>7</v>
      </c>
      <c r="K26" s="33">
        <f t="shared" ref="K26:AQ26" si="1">COUNT(K3:K22)</f>
        <v>3</v>
      </c>
      <c r="L26" s="33">
        <f t="shared" si="1"/>
        <v>7</v>
      </c>
      <c r="M26" s="33">
        <f t="shared" si="1"/>
        <v>7</v>
      </c>
      <c r="N26" s="33">
        <f t="shared" si="1"/>
        <v>3</v>
      </c>
      <c r="O26" s="33">
        <f t="shared" si="1"/>
        <v>7</v>
      </c>
      <c r="P26" s="33">
        <f t="shared" si="1"/>
        <v>7</v>
      </c>
      <c r="Q26" s="33">
        <f t="shared" si="1"/>
        <v>3</v>
      </c>
      <c r="R26" s="33">
        <f t="shared" si="1"/>
        <v>7</v>
      </c>
      <c r="S26" s="33">
        <f t="shared" si="1"/>
        <v>7</v>
      </c>
      <c r="T26" s="33">
        <f t="shared" si="1"/>
        <v>3</v>
      </c>
      <c r="U26" s="33">
        <f t="shared" si="1"/>
        <v>7</v>
      </c>
      <c r="V26" s="33">
        <f t="shared" si="1"/>
        <v>4</v>
      </c>
      <c r="W26" s="33">
        <f t="shared" si="1"/>
        <v>2</v>
      </c>
      <c r="X26" s="33">
        <f t="shared" si="1"/>
        <v>3</v>
      </c>
      <c r="Y26" s="33">
        <f t="shared" si="1"/>
        <v>7</v>
      </c>
      <c r="Z26" s="33">
        <f t="shared" si="1"/>
        <v>3</v>
      </c>
      <c r="AA26" s="33">
        <f t="shared" si="1"/>
        <v>7</v>
      </c>
      <c r="AB26" s="33">
        <f t="shared" si="1"/>
        <v>1</v>
      </c>
      <c r="AC26" s="33">
        <f t="shared" si="1"/>
        <v>1</v>
      </c>
      <c r="AD26" s="33">
        <f t="shared" si="1"/>
        <v>1</v>
      </c>
      <c r="AE26" s="33">
        <f t="shared" si="1"/>
        <v>3</v>
      </c>
      <c r="AF26" s="33">
        <f t="shared" si="1"/>
        <v>2</v>
      </c>
      <c r="AG26" s="33">
        <f t="shared" si="1"/>
        <v>3</v>
      </c>
      <c r="AH26" s="33">
        <f t="shared" si="1"/>
        <v>1</v>
      </c>
      <c r="AI26" s="33">
        <f t="shared" si="1"/>
        <v>4</v>
      </c>
      <c r="AJ26" s="33">
        <f t="shared" si="1"/>
        <v>3</v>
      </c>
      <c r="AK26" s="33">
        <f t="shared" si="1"/>
        <v>3</v>
      </c>
      <c r="AL26" s="33">
        <f t="shared" si="1"/>
        <v>3</v>
      </c>
      <c r="AM26" s="33">
        <f t="shared" si="1"/>
        <v>3</v>
      </c>
      <c r="AN26" s="33">
        <f t="shared" si="1"/>
        <v>3</v>
      </c>
      <c r="AO26" s="33">
        <f t="shared" si="1"/>
        <v>3</v>
      </c>
      <c r="AP26" s="33">
        <f t="shared" si="1"/>
        <v>3</v>
      </c>
      <c r="AQ26" s="33">
        <f t="shared" si="1"/>
        <v>3</v>
      </c>
    </row>
    <row r="27" spans="1:43" x14ac:dyDescent="0.35">
      <c r="F27" t="s">
        <v>44</v>
      </c>
      <c r="G27" s="34" t="s">
        <v>45</v>
      </c>
      <c r="H27" s="34"/>
      <c r="I27" s="34"/>
      <c r="J27" s="32">
        <f>MAX(J3:J22)</f>
        <v>1400</v>
      </c>
      <c r="K27" s="32">
        <f t="shared" ref="K27:AQ27" si="2">MAX(K3:K22)</f>
        <v>890</v>
      </c>
      <c r="L27" s="32">
        <f t="shared" si="2"/>
        <v>1400</v>
      </c>
      <c r="M27" s="32">
        <f t="shared" si="2"/>
        <v>1400</v>
      </c>
      <c r="N27" s="32">
        <f t="shared" si="2"/>
        <v>890</v>
      </c>
      <c r="O27" s="32">
        <f t="shared" si="2"/>
        <v>1400</v>
      </c>
      <c r="P27" s="32">
        <f t="shared" si="2"/>
        <v>3500</v>
      </c>
      <c r="Q27" s="32">
        <f t="shared" si="2"/>
        <v>3500</v>
      </c>
      <c r="R27" s="32">
        <f t="shared" si="2"/>
        <v>3500</v>
      </c>
      <c r="S27" s="32">
        <f t="shared" si="2"/>
        <v>3500</v>
      </c>
      <c r="T27" s="32">
        <f t="shared" si="2"/>
        <v>3500</v>
      </c>
      <c r="U27" s="32">
        <f t="shared" si="2"/>
        <v>3500</v>
      </c>
      <c r="V27" s="32">
        <f t="shared" si="2"/>
        <v>2560</v>
      </c>
      <c r="W27" s="32">
        <f t="shared" si="2"/>
        <v>2560</v>
      </c>
      <c r="X27" s="32">
        <f t="shared" si="2"/>
        <v>2560</v>
      </c>
      <c r="Y27" s="32">
        <f t="shared" si="2"/>
        <v>712.5</v>
      </c>
      <c r="Z27" s="32">
        <f t="shared" si="2"/>
        <v>712.5</v>
      </c>
      <c r="AA27" s="32">
        <f t="shared" si="2"/>
        <v>498.74999999999994</v>
      </c>
      <c r="AB27" s="32">
        <f t="shared" si="2"/>
        <v>71.25</v>
      </c>
      <c r="AC27" s="32">
        <f t="shared" si="2"/>
        <v>60</v>
      </c>
      <c r="AD27" s="32">
        <f t="shared" si="2"/>
        <v>49.875</v>
      </c>
      <c r="AE27" s="32">
        <f t="shared" si="2"/>
        <v>8500</v>
      </c>
      <c r="AF27" s="32">
        <f t="shared" si="2"/>
        <v>8500</v>
      </c>
      <c r="AG27" s="32">
        <f t="shared" si="2"/>
        <v>8500</v>
      </c>
      <c r="AH27" s="32">
        <f t="shared" si="2"/>
        <v>1000</v>
      </c>
      <c r="AI27" s="32">
        <f t="shared" si="2"/>
        <v>1800</v>
      </c>
      <c r="AJ27" s="32">
        <f t="shared" si="2"/>
        <v>1800</v>
      </c>
      <c r="AK27" s="32">
        <f t="shared" si="2"/>
        <v>1800</v>
      </c>
      <c r="AL27" s="32">
        <f t="shared" si="2"/>
        <v>2375</v>
      </c>
      <c r="AM27" s="32">
        <f t="shared" si="2"/>
        <v>2018.75</v>
      </c>
      <c r="AN27" s="32">
        <f t="shared" si="2"/>
        <v>2000</v>
      </c>
      <c r="AO27" s="32">
        <f t="shared" si="2"/>
        <v>4750</v>
      </c>
      <c r="AP27" s="32">
        <f t="shared" si="2"/>
        <v>4037.5</v>
      </c>
      <c r="AQ27" s="32">
        <f t="shared" si="2"/>
        <v>4000</v>
      </c>
    </row>
    <row r="28" spans="1:43" x14ac:dyDescent="0.35">
      <c r="F28" t="s">
        <v>46</v>
      </c>
      <c r="G28" s="34" t="s">
        <v>45</v>
      </c>
      <c r="H28" s="34"/>
      <c r="I28" s="34"/>
      <c r="J28" s="32">
        <f>MIN(J3:J22)</f>
        <v>400</v>
      </c>
      <c r="K28" s="32">
        <f t="shared" ref="K28:AQ28" si="3">MIN(K3:K22)</f>
        <v>435.6</v>
      </c>
      <c r="L28" s="32">
        <f t="shared" si="3"/>
        <v>200</v>
      </c>
      <c r="M28" s="32">
        <f t="shared" si="3"/>
        <v>400</v>
      </c>
      <c r="N28" s="32">
        <f t="shared" si="3"/>
        <v>435.6</v>
      </c>
      <c r="O28" s="32">
        <f t="shared" si="3"/>
        <v>200</v>
      </c>
      <c r="P28" s="32">
        <f t="shared" si="3"/>
        <v>700</v>
      </c>
      <c r="Q28" s="32">
        <f t="shared" si="3"/>
        <v>890</v>
      </c>
      <c r="R28" s="32">
        <f t="shared" si="3"/>
        <v>700</v>
      </c>
      <c r="S28" s="32">
        <f t="shared" si="3"/>
        <v>700</v>
      </c>
      <c r="T28" s="32">
        <f t="shared" si="3"/>
        <v>1780</v>
      </c>
      <c r="U28" s="32">
        <f t="shared" si="3"/>
        <v>700</v>
      </c>
      <c r="V28" s="32">
        <f t="shared" si="3"/>
        <v>375</v>
      </c>
      <c r="W28" s="32">
        <f t="shared" si="3"/>
        <v>807.5</v>
      </c>
      <c r="X28" s="32">
        <f t="shared" si="3"/>
        <v>300</v>
      </c>
      <c r="Y28" s="32">
        <f t="shared" si="3"/>
        <v>40</v>
      </c>
      <c r="Z28" s="32">
        <f t="shared" si="3"/>
        <v>100</v>
      </c>
      <c r="AA28" s="32">
        <f t="shared" si="3"/>
        <v>40</v>
      </c>
      <c r="AB28" s="32">
        <f t="shared" si="3"/>
        <v>71.25</v>
      </c>
      <c r="AC28" s="32">
        <f t="shared" si="3"/>
        <v>60</v>
      </c>
      <c r="AD28" s="32">
        <f t="shared" si="3"/>
        <v>49.875</v>
      </c>
      <c r="AE28" s="32">
        <f t="shared" si="3"/>
        <v>1715</v>
      </c>
      <c r="AF28" s="32">
        <f t="shared" si="3"/>
        <v>2000</v>
      </c>
      <c r="AG28" s="32">
        <f t="shared" si="3"/>
        <v>1200.5</v>
      </c>
      <c r="AH28" s="32">
        <f t="shared" si="3"/>
        <v>1000</v>
      </c>
      <c r="AI28" s="32">
        <f t="shared" si="3"/>
        <v>99</v>
      </c>
      <c r="AJ28" s="32">
        <f t="shared" si="3"/>
        <v>540</v>
      </c>
      <c r="AK28" s="32">
        <f t="shared" si="3"/>
        <v>79</v>
      </c>
      <c r="AL28" s="32">
        <f t="shared" si="3"/>
        <v>1350</v>
      </c>
      <c r="AM28" s="32">
        <f t="shared" si="3"/>
        <v>1350</v>
      </c>
      <c r="AN28" s="32">
        <f t="shared" si="3"/>
        <v>756.00000000000011</v>
      </c>
      <c r="AO28" s="32">
        <f t="shared" si="3"/>
        <v>3780</v>
      </c>
      <c r="AP28" s="32">
        <f t="shared" si="3"/>
        <v>3780</v>
      </c>
      <c r="AQ28" s="32">
        <f t="shared" si="3"/>
        <v>2116.8000000000002</v>
      </c>
    </row>
    <row r="30" spans="1:43" x14ac:dyDescent="0.35">
      <c r="C30" s="31" t="s">
        <v>47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x14ac:dyDescent="0.35">
      <c r="A31" t="s">
        <v>48</v>
      </c>
      <c r="B31" t="s">
        <v>49</v>
      </c>
      <c r="C31" s="35">
        <f>COUNTIF($I$3:$I$22,"s")</f>
        <v>6</v>
      </c>
      <c r="D31" t="s">
        <v>50</v>
      </c>
      <c r="E31" s="27" t="s">
        <v>36</v>
      </c>
      <c r="F31" t="s">
        <v>51</v>
      </c>
      <c r="J31" s="36">
        <f>AVERAGEIF($I$3:$I$22,"S",J$3:J$22)</f>
        <v>1400</v>
      </c>
      <c r="K31" s="36" t="e">
        <f t="shared" ref="K31:AQ31" si="4">AVERAGEIF($I$3:$I$22,"S",K$3:K$22)</f>
        <v>#DIV/0!</v>
      </c>
      <c r="L31" s="36">
        <f t="shared" si="4"/>
        <v>1400</v>
      </c>
      <c r="M31" s="36">
        <f t="shared" si="4"/>
        <v>1400</v>
      </c>
      <c r="N31" s="36"/>
      <c r="O31" s="36">
        <f t="shared" si="4"/>
        <v>1400</v>
      </c>
      <c r="P31" s="36">
        <f t="shared" si="4"/>
        <v>3500</v>
      </c>
      <c r="Q31" s="36">
        <f t="shared" si="4"/>
        <v>3500</v>
      </c>
      <c r="R31" s="36">
        <f t="shared" si="4"/>
        <v>3500</v>
      </c>
      <c r="S31" s="36">
        <f t="shared" si="4"/>
        <v>3500</v>
      </c>
      <c r="T31" s="36">
        <f t="shared" si="4"/>
        <v>3500</v>
      </c>
      <c r="U31" s="36">
        <f t="shared" si="4"/>
        <v>3500</v>
      </c>
      <c r="V31" s="36"/>
      <c r="W31" s="36"/>
      <c r="X31" s="36"/>
      <c r="Y31" s="36">
        <f t="shared" si="4"/>
        <v>80</v>
      </c>
      <c r="Z31" s="36"/>
      <c r="AA31" s="36">
        <f t="shared" si="4"/>
        <v>80</v>
      </c>
      <c r="AB31" s="36"/>
      <c r="AC31" s="36"/>
      <c r="AD31" s="36"/>
      <c r="AE31" s="36">
        <f t="shared" si="4"/>
        <v>2000</v>
      </c>
      <c r="AF31" s="36">
        <f t="shared" si="4"/>
        <v>2000</v>
      </c>
      <c r="AG31" s="36">
        <f t="shared" si="4"/>
        <v>2000</v>
      </c>
      <c r="AH31" s="36"/>
      <c r="AI31" s="36">
        <f t="shared" si="4"/>
        <v>1297.5</v>
      </c>
      <c r="AJ31" s="36">
        <f t="shared" si="4"/>
        <v>1250</v>
      </c>
      <c r="AK31" s="36">
        <f t="shared" si="4"/>
        <v>1800</v>
      </c>
      <c r="AL31" s="36">
        <f t="shared" si="4"/>
        <v>2000</v>
      </c>
      <c r="AM31" s="36">
        <f t="shared" si="4"/>
        <v>2000</v>
      </c>
      <c r="AN31" s="36">
        <f t="shared" si="4"/>
        <v>2000</v>
      </c>
      <c r="AO31" s="36">
        <f t="shared" si="4"/>
        <v>4000</v>
      </c>
      <c r="AP31" s="36">
        <f t="shared" si="4"/>
        <v>4000</v>
      </c>
      <c r="AQ31" s="36">
        <f t="shared" si="4"/>
        <v>4000</v>
      </c>
    </row>
    <row r="32" spans="1:43" x14ac:dyDescent="0.35">
      <c r="C32" s="35"/>
      <c r="E32" s="27" t="s">
        <v>36</v>
      </c>
      <c r="F32" t="s">
        <v>43</v>
      </c>
      <c r="J32" s="37">
        <f>COUNTIFS($I$3:$I$22,"S",J$3:J$22,"&gt;1")</f>
        <v>1</v>
      </c>
      <c r="K32" s="37">
        <f t="shared" ref="K32:AQ32" si="5">COUNTIFS($I$3:$I$22,"S",K$3:K$22,"&gt;1")</f>
        <v>0</v>
      </c>
      <c r="L32" s="37">
        <f t="shared" si="5"/>
        <v>1</v>
      </c>
      <c r="M32" s="37">
        <f t="shared" si="5"/>
        <v>1</v>
      </c>
      <c r="N32" s="37">
        <f t="shared" si="5"/>
        <v>0</v>
      </c>
      <c r="O32" s="37">
        <f t="shared" si="5"/>
        <v>1</v>
      </c>
      <c r="P32" s="37">
        <f t="shared" si="5"/>
        <v>1</v>
      </c>
      <c r="Q32" s="37">
        <f t="shared" si="5"/>
        <v>1</v>
      </c>
      <c r="R32" s="37">
        <f t="shared" si="5"/>
        <v>1</v>
      </c>
      <c r="S32" s="37">
        <f t="shared" si="5"/>
        <v>1</v>
      </c>
      <c r="T32" s="37">
        <f t="shared" si="5"/>
        <v>1</v>
      </c>
      <c r="U32" s="37">
        <f t="shared" si="5"/>
        <v>1</v>
      </c>
      <c r="V32" s="37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1</v>
      </c>
      <c r="Z32" s="37">
        <f t="shared" si="5"/>
        <v>0</v>
      </c>
      <c r="AA32" s="37">
        <f t="shared" si="5"/>
        <v>1</v>
      </c>
      <c r="AB32" s="37">
        <f t="shared" si="5"/>
        <v>0</v>
      </c>
      <c r="AC32" s="37">
        <f t="shared" si="5"/>
        <v>0</v>
      </c>
      <c r="AD32" s="37">
        <f t="shared" si="5"/>
        <v>0</v>
      </c>
      <c r="AE32" s="37">
        <f t="shared" si="5"/>
        <v>1</v>
      </c>
      <c r="AF32" s="37">
        <f t="shared" si="5"/>
        <v>1</v>
      </c>
      <c r="AG32" s="37">
        <f t="shared" si="5"/>
        <v>1</v>
      </c>
      <c r="AH32" s="37">
        <f t="shared" si="5"/>
        <v>0</v>
      </c>
      <c r="AI32" s="37">
        <f t="shared" si="5"/>
        <v>2</v>
      </c>
      <c r="AJ32" s="37">
        <f t="shared" si="5"/>
        <v>2</v>
      </c>
      <c r="AK32" s="37">
        <f t="shared" si="5"/>
        <v>1</v>
      </c>
      <c r="AL32" s="37">
        <f t="shared" si="5"/>
        <v>1</v>
      </c>
      <c r="AM32" s="37">
        <f t="shared" si="5"/>
        <v>1</v>
      </c>
      <c r="AN32" s="37">
        <f t="shared" si="5"/>
        <v>1</v>
      </c>
      <c r="AO32" s="37">
        <f t="shared" si="5"/>
        <v>1</v>
      </c>
      <c r="AP32" s="37">
        <f t="shared" si="5"/>
        <v>1</v>
      </c>
      <c r="AQ32" s="37">
        <f t="shared" si="5"/>
        <v>1</v>
      </c>
    </row>
    <row r="33" spans="1:43" x14ac:dyDescent="0.35">
      <c r="A33" t="s">
        <v>52</v>
      </c>
      <c r="B33" t="s">
        <v>201</v>
      </c>
      <c r="C33" s="35">
        <f>COUNTIF($I$3:$I$22,"m")</f>
        <v>8</v>
      </c>
      <c r="D33" t="s">
        <v>50</v>
      </c>
      <c r="E33" s="27" t="s">
        <v>38</v>
      </c>
      <c r="F33" t="s">
        <v>51</v>
      </c>
      <c r="J33" s="36">
        <f>AVERAGEIF($I$3:$I$22,"m",J$3:J$22)</f>
        <v>795</v>
      </c>
      <c r="K33" s="36">
        <f t="shared" ref="K33:AQ33" si="6">AVERAGEIF($I$3:$I$22,"m",K$3:K$22)</f>
        <v>725</v>
      </c>
      <c r="L33" s="36">
        <f t="shared" si="6"/>
        <v>795</v>
      </c>
      <c r="M33" s="36">
        <f t="shared" si="6"/>
        <v>795</v>
      </c>
      <c r="N33" s="36">
        <f t="shared" si="6"/>
        <v>725</v>
      </c>
      <c r="O33" s="36">
        <f t="shared" si="6"/>
        <v>795</v>
      </c>
      <c r="P33" s="36">
        <f t="shared" si="6"/>
        <v>1363.3333333333333</v>
      </c>
      <c r="Q33" s="36">
        <f t="shared" si="6"/>
        <v>890</v>
      </c>
      <c r="R33" s="36">
        <f t="shared" si="6"/>
        <v>1196.6666666666667</v>
      </c>
      <c r="S33" s="36">
        <f t="shared" si="6"/>
        <v>1363.3333333333333</v>
      </c>
      <c r="T33" s="36">
        <f t="shared" si="6"/>
        <v>1780</v>
      </c>
      <c r="U33" s="36">
        <f t="shared" si="6"/>
        <v>1363.3333333333333</v>
      </c>
      <c r="V33" s="36">
        <f t="shared" si="6"/>
        <v>1467.5</v>
      </c>
      <c r="W33" s="36">
        <f t="shared" si="6"/>
        <v>2560</v>
      </c>
      <c r="X33" s="36">
        <f t="shared" si="6"/>
        <v>1430</v>
      </c>
      <c r="Y33" s="36">
        <f t="shared" si="6"/>
        <v>126.5</v>
      </c>
      <c r="Z33" s="36">
        <f t="shared" si="6"/>
        <v>100</v>
      </c>
      <c r="AA33" s="36">
        <f t="shared" si="6"/>
        <v>111.2</v>
      </c>
      <c r="AB33" s="36"/>
      <c r="AC33" s="36"/>
      <c r="AD33" s="36"/>
      <c r="AE33" s="36">
        <f t="shared" si="6"/>
        <v>8500</v>
      </c>
      <c r="AF33" s="36">
        <f t="shared" si="6"/>
        <v>8500</v>
      </c>
      <c r="AG33" s="36">
        <f t="shared" si="6"/>
        <v>8500</v>
      </c>
      <c r="AH33" s="36">
        <f t="shared" si="6"/>
        <v>1000</v>
      </c>
      <c r="AI33" s="36">
        <f t="shared" si="6"/>
        <v>319.5</v>
      </c>
      <c r="AJ33" s="36">
        <f t="shared" si="6"/>
        <v>540</v>
      </c>
      <c r="AK33" s="36">
        <f t="shared" si="6"/>
        <v>190.70000000000002</v>
      </c>
      <c r="AL33" s="36">
        <f t="shared" si="6"/>
        <v>1350</v>
      </c>
      <c r="AM33" s="36">
        <f t="shared" si="6"/>
        <v>1350</v>
      </c>
      <c r="AN33" s="36">
        <f t="shared" si="6"/>
        <v>756.00000000000011</v>
      </c>
      <c r="AO33" s="36">
        <f t="shared" si="6"/>
        <v>3780</v>
      </c>
      <c r="AP33" s="36">
        <f t="shared" si="6"/>
        <v>3780</v>
      </c>
      <c r="AQ33" s="36">
        <f t="shared" si="6"/>
        <v>2116.8000000000002</v>
      </c>
    </row>
    <row r="34" spans="1:43" x14ac:dyDescent="0.35">
      <c r="C34" s="35"/>
      <c r="E34" s="27" t="s">
        <v>38</v>
      </c>
      <c r="F34" t="s">
        <v>43</v>
      </c>
      <c r="J34" s="37">
        <f>COUNTIFS($I$3:$I$22,"m",J$3:J$22,"&gt;1")</f>
        <v>2</v>
      </c>
      <c r="K34" s="37">
        <f t="shared" ref="K34:AQ34" si="7">COUNTIFS($I$3:$I$22,"m",K$3:K$22,"&gt;1")</f>
        <v>2</v>
      </c>
      <c r="L34" s="37">
        <f t="shared" si="7"/>
        <v>2</v>
      </c>
      <c r="M34" s="37">
        <f t="shared" si="7"/>
        <v>2</v>
      </c>
      <c r="N34" s="37">
        <f t="shared" si="7"/>
        <v>2</v>
      </c>
      <c r="O34" s="37">
        <f t="shared" si="7"/>
        <v>2</v>
      </c>
      <c r="P34" s="37">
        <f t="shared" si="7"/>
        <v>3</v>
      </c>
      <c r="Q34" s="37">
        <f t="shared" si="7"/>
        <v>1</v>
      </c>
      <c r="R34" s="37">
        <f t="shared" si="7"/>
        <v>3</v>
      </c>
      <c r="S34" s="37">
        <f t="shared" si="7"/>
        <v>3</v>
      </c>
      <c r="T34" s="37">
        <f t="shared" si="7"/>
        <v>1</v>
      </c>
      <c r="U34" s="37">
        <f t="shared" si="7"/>
        <v>3</v>
      </c>
      <c r="V34" s="37">
        <f t="shared" si="7"/>
        <v>2</v>
      </c>
      <c r="W34" s="37">
        <f t="shared" si="7"/>
        <v>1</v>
      </c>
      <c r="X34" s="37">
        <f t="shared" si="7"/>
        <v>2</v>
      </c>
      <c r="Y34" s="37">
        <f t="shared" si="7"/>
        <v>2</v>
      </c>
      <c r="Z34" s="37">
        <f t="shared" si="7"/>
        <v>1</v>
      </c>
      <c r="AA34" s="37">
        <f t="shared" si="7"/>
        <v>2</v>
      </c>
      <c r="AB34" s="37">
        <f t="shared" si="7"/>
        <v>0</v>
      </c>
      <c r="AC34" s="37">
        <f t="shared" si="7"/>
        <v>0</v>
      </c>
      <c r="AD34" s="37">
        <f t="shared" si="7"/>
        <v>0</v>
      </c>
      <c r="AE34" s="37">
        <f t="shared" si="7"/>
        <v>1</v>
      </c>
      <c r="AF34" s="37">
        <f t="shared" si="7"/>
        <v>1</v>
      </c>
      <c r="AG34" s="37">
        <f t="shared" si="7"/>
        <v>1</v>
      </c>
      <c r="AH34" s="37">
        <f t="shared" si="7"/>
        <v>1</v>
      </c>
      <c r="AI34" s="37">
        <f t="shared" si="7"/>
        <v>2</v>
      </c>
      <c r="AJ34" s="37">
        <f t="shared" si="7"/>
        <v>1</v>
      </c>
      <c r="AK34" s="37">
        <f t="shared" si="7"/>
        <v>2</v>
      </c>
      <c r="AL34" s="37">
        <f t="shared" si="7"/>
        <v>1</v>
      </c>
      <c r="AM34" s="37">
        <f t="shared" si="7"/>
        <v>1</v>
      </c>
      <c r="AN34" s="37">
        <f t="shared" si="7"/>
        <v>1</v>
      </c>
      <c r="AO34" s="37">
        <f t="shared" si="7"/>
        <v>1</v>
      </c>
      <c r="AP34" s="37">
        <f t="shared" si="7"/>
        <v>1</v>
      </c>
      <c r="AQ34" s="37">
        <f t="shared" si="7"/>
        <v>1</v>
      </c>
    </row>
    <row r="35" spans="1:43" x14ac:dyDescent="0.35">
      <c r="A35" t="s">
        <v>53</v>
      </c>
      <c r="B35" t="s">
        <v>202</v>
      </c>
      <c r="C35" s="35">
        <f>COUNTIF($I$3:$I$22,"l")</f>
        <v>5</v>
      </c>
      <c r="D35" t="s">
        <v>50</v>
      </c>
      <c r="E35" s="27" t="s">
        <v>34</v>
      </c>
      <c r="F35" t="s">
        <v>51</v>
      </c>
      <c r="J35" s="36">
        <f>AVERAGEIF($I$3:$I$22,"l",J$3:J$22)</f>
        <v>505</v>
      </c>
      <c r="K35" s="36">
        <f t="shared" ref="K35:AQ35" si="8">AVERAGEIF($I$3:$I$22,"l",K$3:K$22)</f>
        <v>435.6</v>
      </c>
      <c r="L35" s="36">
        <f t="shared" si="8"/>
        <v>270.83333333333331</v>
      </c>
      <c r="M35" s="36">
        <f t="shared" si="8"/>
        <v>505</v>
      </c>
      <c r="N35" s="36">
        <f t="shared" si="8"/>
        <v>435.6</v>
      </c>
      <c r="O35" s="36">
        <f t="shared" si="8"/>
        <v>270.83333333333331</v>
      </c>
      <c r="P35" s="36">
        <f t="shared" si="8"/>
        <v>2908.3333333333335</v>
      </c>
      <c r="Q35" s="36">
        <f t="shared" si="8"/>
        <v>2826.25</v>
      </c>
      <c r="R35" s="36">
        <f t="shared" si="8"/>
        <v>1596.6666666666667</v>
      </c>
      <c r="S35" s="36">
        <f t="shared" si="8"/>
        <v>2908.3333333333335</v>
      </c>
      <c r="T35" s="36">
        <f t="shared" si="8"/>
        <v>2826.25</v>
      </c>
      <c r="U35" s="36">
        <f t="shared" si="8"/>
        <v>2708.3333333333335</v>
      </c>
      <c r="V35" s="36">
        <f t="shared" si="8"/>
        <v>1125</v>
      </c>
      <c r="W35" s="36">
        <f t="shared" si="8"/>
        <v>807.5</v>
      </c>
      <c r="X35" s="36">
        <f t="shared" si="8"/>
        <v>665</v>
      </c>
      <c r="Y35" s="36">
        <f t="shared" si="8"/>
        <v>313.125</v>
      </c>
      <c r="Z35" s="36">
        <f t="shared" si="8"/>
        <v>481.25</v>
      </c>
      <c r="AA35" s="36">
        <f t="shared" si="8"/>
        <v>227.1875</v>
      </c>
      <c r="AB35" s="36">
        <f t="shared" si="8"/>
        <v>71.25</v>
      </c>
      <c r="AC35" s="36">
        <f t="shared" si="8"/>
        <v>60</v>
      </c>
      <c r="AD35" s="36">
        <f t="shared" si="8"/>
        <v>49.875</v>
      </c>
      <c r="AE35" s="36">
        <f t="shared" si="8"/>
        <v>1715</v>
      </c>
      <c r="AF35" s="36"/>
      <c r="AG35" s="36">
        <f t="shared" si="8"/>
        <v>1200.5</v>
      </c>
      <c r="AH35" s="36"/>
      <c r="AI35" s="36"/>
      <c r="AJ35" s="36"/>
      <c r="AK35" s="36"/>
      <c r="AL35" s="36">
        <f t="shared" si="8"/>
        <v>2375</v>
      </c>
      <c r="AM35" s="36">
        <f t="shared" si="8"/>
        <v>2018.75</v>
      </c>
      <c r="AN35" s="36">
        <f t="shared" si="8"/>
        <v>1662.5</v>
      </c>
      <c r="AO35" s="36">
        <f t="shared" si="8"/>
        <v>4750</v>
      </c>
      <c r="AP35" s="36">
        <f t="shared" si="8"/>
        <v>4037.5</v>
      </c>
      <c r="AQ35" s="36">
        <f t="shared" si="8"/>
        <v>3325</v>
      </c>
    </row>
    <row r="36" spans="1:43" x14ac:dyDescent="0.35">
      <c r="E36" s="27" t="s">
        <v>34</v>
      </c>
      <c r="F36" t="s">
        <v>43</v>
      </c>
      <c r="J36" s="37">
        <f>COUNTIFS($I$3:$I$22,"l",J$3:J$22,"&gt;1")</f>
        <v>3</v>
      </c>
      <c r="K36" s="37">
        <f t="shared" ref="K36:AQ36" si="9">COUNTIFS($I$3:$I$22,"l",K$3:K$22,"&gt;1")</f>
        <v>1</v>
      </c>
      <c r="L36" s="37">
        <f t="shared" si="9"/>
        <v>3</v>
      </c>
      <c r="M36" s="37">
        <f t="shared" si="9"/>
        <v>3</v>
      </c>
      <c r="N36" s="37">
        <f t="shared" si="9"/>
        <v>1</v>
      </c>
      <c r="O36" s="37">
        <f t="shared" si="9"/>
        <v>3</v>
      </c>
      <c r="P36" s="37">
        <f t="shared" si="9"/>
        <v>3</v>
      </c>
      <c r="Q36" s="37">
        <f t="shared" si="9"/>
        <v>1</v>
      </c>
      <c r="R36" s="37">
        <f t="shared" si="9"/>
        <v>3</v>
      </c>
      <c r="S36" s="37">
        <f t="shared" si="9"/>
        <v>3</v>
      </c>
      <c r="T36" s="37">
        <f t="shared" si="9"/>
        <v>1</v>
      </c>
      <c r="U36" s="37">
        <f t="shared" si="9"/>
        <v>3</v>
      </c>
      <c r="V36" s="37">
        <f t="shared" si="9"/>
        <v>2</v>
      </c>
      <c r="W36" s="37">
        <f t="shared" si="9"/>
        <v>1</v>
      </c>
      <c r="X36" s="37">
        <f t="shared" si="9"/>
        <v>1</v>
      </c>
      <c r="Y36" s="37">
        <f t="shared" si="9"/>
        <v>4</v>
      </c>
      <c r="Z36" s="37">
        <f t="shared" si="9"/>
        <v>2</v>
      </c>
      <c r="AA36" s="37">
        <f t="shared" si="9"/>
        <v>4</v>
      </c>
      <c r="AB36" s="37">
        <f t="shared" si="9"/>
        <v>1</v>
      </c>
      <c r="AC36" s="37">
        <f t="shared" si="9"/>
        <v>1</v>
      </c>
      <c r="AD36" s="37">
        <f t="shared" si="9"/>
        <v>1</v>
      </c>
      <c r="AE36" s="37">
        <f t="shared" si="9"/>
        <v>1</v>
      </c>
      <c r="AF36" s="37">
        <f t="shared" si="9"/>
        <v>0</v>
      </c>
      <c r="AG36" s="37">
        <f t="shared" si="9"/>
        <v>1</v>
      </c>
      <c r="AH36" s="37">
        <f t="shared" si="9"/>
        <v>0</v>
      </c>
      <c r="AI36" s="37">
        <f t="shared" si="9"/>
        <v>0</v>
      </c>
      <c r="AJ36" s="37">
        <f t="shared" si="9"/>
        <v>0</v>
      </c>
      <c r="AK36" s="37">
        <f t="shared" si="9"/>
        <v>0</v>
      </c>
      <c r="AL36" s="37">
        <f t="shared" si="9"/>
        <v>1</v>
      </c>
      <c r="AM36" s="37">
        <f t="shared" si="9"/>
        <v>1</v>
      </c>
      <c r="AN36" s="37">
        <f t="shared" si="9"/>
        <v>1</v>
      </c>
      <c r="AO36" s="37">
        <f t="shared" si="9"/>
        <v>1</v>
      </c>
      <c r="AP36" s="37">
        <f t="shared" si="9"/>
        <v>1</v>
      </c>
      <c r="AQ36" s="37">
        <f t="shared" si="9"/>
        <v>1</v>
      </c>
    </row>
    <row r="37" spans="1:43" x14ac:dyDescent="0.35">
      <c r="C37" s="31" t="s">
        <v>54</v>
      </c>
      <c r="E37" s="27"/>
    </row>
    <row r="38" spans="1:43" x14ac:dyDescent="0.35">
      <c r="C38" s="35">
        <f>COUNTIF($H$3:$H$22,"PL")</f>
        <v>9</v>
      </c>
      <c r="D38" t="s">
        <v>50</v>
      </c>
      <c r="E38" s="27" t="s">
        <v>35</v>
      </c>
      <c r="F38" t="s">
        <v>51</v>
      </c>
      <c r="J38" s="36">
        <f>AVERAGEIF($H$3:$H$22,"PL",J$3:J$22)</f>
        <v>838.33333333333337</v>
      </c>
      <c r="K38" s="36">
        <f t="shared" ref="K38:AQ38" si="10">AVERAGEIF($H$3:$H$22,"PL",K$3:K$22)</f>
        <v>435.6</v>
      </c>
      <c r="L38" s="36">
        <f t="shared" si="10"/>
        <v>644.16666666666663</v>
      </c>
      <c r="M38" s="36">
        <f t="shared" si="10"/>
        <v>838.33333333333337</v>
      </c>
      <c r="N38" s="36">
        <f t="shared" si="10"/>
        <v>435.6</v>
      </c>
      <c r="O38" s="36">
        <f t="shared" si="10"/>
        <v>644.16666666666663</v>
      </c>
      <c r="P38" s="36">
        <f t="shared" si="10"/>
        <v>3408.3333333333335</v>
      </c>
      <c r="Q38" s="36">
        <f t="shared" si="10"/>
        <v>3163.125</v>
      </c>
      <c r="R38" s="36">
        <f t="shared" si="10"/>
        <v>2296.6666666666665</v>
      </c>
      <c r="S38" s="36">
        <f t="shared" si="10"/>
        <v>3408.3333333333335</v>
      </c>
      <c r="T38" s="36">
        <f t="shared" si="10"/>
        <v>3163.125</v>
      </c>
      <c r="U38" s="36">
        <f t="shared" si="10"/>
        <v>3408.3333333333335</v>
      </c>
      <c r="V38" s="36">
        <f t="shared" si="10"/>
        <v>950</v>
      </c>
      <c r="W38" s="36">
        <f t="shared" si="10"/>
        <v>807.5</v>
      </c>
      <c r="X38" s="36">
        <f t="shared" si="10"/>
        <v>665</v>
      </c>
      <c r="Y38" s="36">
        <f t="shared" si="10"/>
        <v>481.25</v>
      </c>
      <c r="Z38" s="36">
        <f t="shared" si="10"/>
        <v>712.5</v>
      </c>
      <c r="AA38" s="36">
        <f t="shared" si="10"/>
        <v>309.375</v>
      </c>
      <c r="AB38" s="36">
        <f t="shared" si="10"/>
        <v>71.25</v>
      </c>
      <c r="AC38" s="36">
        <f t="shared" si="10"/>
        <v>60</v>
      </c>
      <c r="AD38" s="36">
        <f t="shared" si="10"/>
        <v>49.875</v>
      </c>
      <c r="AE38" s="36">
        <f t="shared" si="10"/>
        <v>2000</v>
      </c>
      <c r="AF38" s="36">
        <f t="shared" si="10"/>
        <v>2000</v>
      </c>
      <c r="AG38" s="36">
        <f t="shared" si="10"/>
        <v>2000</v>
      </c>
      <c r="AH38" s="36"/>
      <c r="AI38" s="36">
        <f t="shared" si="10"/>
        <v>1045</v>
      </c>
      <c r="AJ38" s="36">
        <f t="shared" si="10"/>
        <v>1013.3333333333334</v>
      </c>
      <c r="AK38" s="36">
        <f t="shared" si="10"/>
        <v>1051.2</v>
      </c>
      <c r="AL38" s="36">
        <f t="shared" si="10"/>
        <v>1908.3333333333333</v>
      </c>
      <c r="AM38" s="36">
        <f t="shared" si="10"/>
        <v>1789.5833333333333</v>
      </c>
      <c r="AN38" s="36">
        <f t="shared" si="10"/>
        <v>1472.8333333333333</v>
      </c>
      <c r="AO38" s="36">
        <f t="shared" si="10"/>
        <v>4176.666666666667</v>
      </c>
      <c r="AP38" s="36">
        <f t="shared" si="10"/>
        <v>3939.1666666666665</v>
      </c>
      <c r="AQ38" s="36">
        <f t="shared" si="10"/>
        <v>3147.2666666666664</v>
      </c>
    </row>
    <row r="39" spans="1:43" x14ac:dyDescent="0.35">
      <c r="C39" s="35"/>
      <c r="E39" s="27" t="s">
        <v>35</v>
      </c>
      <c r="F39" t="s">
        <v>43</v>
      </c>
      <c r="J39" s="37">
        <f>COUNTIFS($H$3:$H$22,"PL",J$3:J$22,"&gt;1")</f>
        <v>3</v>
      </c>
      <c r="K39" s="37">
        <f t="shared" ref="K39:AQ39" si="11">COUNTIFS($H$3:$H$22,"PL",K$3:K$22,"&gt;1")</f>
        <v>1</v>
      </c>
      <c r="L39" s="37">
        <f t="shared" si="11"/>
        <v>3</v>
      </c>
      <c r="M39" s="37">
        <f t="shared" si="11"/>
        <v>3</v>
      </c>
      <c r="N39" s="37">
        <f t="shared" si="11"/>
        <v>1</v>
      </c>
      <c r="O39" s="37">
        <f t="shared" si="11"/>
        <v>3</v>
      </c>
      <c r="P39" s="37">
        <f t="shared" si="11"/>
        <v>3</v>
      </c>
      <c r="Q39" s="37">
        <f t="shared" si="11"/>
        <v>2</v>
      </c>
      <c r="R39" s="37">
        <f t="shared" si="11"/>
        <v>3</v>
      </c>
      <c r="S39" s="37">
        <f t="shared" si="11"/>
        <v>3</v>
      </c>
      <c r="T39" s="37">
        <f t="shared" si="11"/>
        <v>2</v>
      </c>
      <c r="U39" s="37">
        <f t="shared" si="11"/>
        <v>3</v>
      </c>
      <c r="V39" s="37">
        <f t="shared" si="11"/>
        <v>1</v>
      </c>
      <c r="W39" s="37">
        <f t="shared" si="11"/>
        <v>1</v>
      </c>
      <c r="X39" s="37">
        <f t="shared" si="11"/>
        <v>1</v>
      </c>
      <c r="Y39" s="37">
        <f t="shared" si="11"/>
        <v>2</v>
      </c>
      <c r="Z39" s="37">
        <f t="shared" si="11"/>
        <v>1</v>
      </c>
      <c r="AA39" s="37">
        <f t="shared" si="11"/>
        <v>2</v>
      </c>
      <c r="AB39" s="37">
        <f t="shared" si="11"/>
        <v>1</v>
      </c>
      <c r="AC39" s="37">
        <f t="shared" si="11"/>
        <v>1</v>
      </c>
      <c r="AD39" s="37">
        <f t="shared" si="11"/>
        <v>1</v>
      </c>
      <c r="AE39" s="37">
        <f t="shared" si="11"/>
        <v>1</v>
      </c>
      <c r="AF39" s="37">
        <f t="shared" si="11"/>
        <v>1</v>
      </c>
      <c r="AG39" s="37">
        <f t="shared" si="11"/>
        <v>1</v>
      </c>
      <c r="AH39" s="37">
        <f t="shared" si="11"/>
        <v>0</v>
      </c>
      <c r="AI39" s="37">
        <f t="shared" si="11"/>
        <v>3</v>
      </c>
      <c r="AJ39" s="37">
        <f t="shared" si="11"/>
        <v>3</v>
      </c>
      <c r="AK39" s="37">
        <f t="shared" si="11"/>
        <v>2</v>
      </c>
      <c r="AL39" s="37">
        <f t="shared" si="11"/>
        <v>3</v>
      </c>
      <c r="AM39" s="37">
        <f t="shared" si="11"/>
        <v>3</v>
      </c>
      <c r="AN39" s="37">
        <f t="shared" si="11"/>
        <v>3</v>
      </c>
      <c r="AO39" s="37">
        <f t="shared" si="11"/>
        <v>3</v>
      </c>
      <c r="AP39" s="37">
        <f t="shared" si="11"/>
        <v>3</v>
      </c>
      <c r="AQ39" s="37">
        <f t="shared" si="11"/>
        <v>3</v>
      </c>
    </row>
    <row r="40" spans="1:43" x14ac:dyDescent="0.35">
      <c r="C40" s="35">
        <f>COUNTIF($H$3:$H$22,"CC")</f>
        <v>4</v>
      </c>
      <c r="D40" t="s">
        <v>50</v>
      </c>
      <c r="E40" s="27" t="s">
        <v>39</v>
      </c>
      <c r="F40" t="s">
        <v>51</v>
      </c>
      <c r="J40" s="36">
        <f>AVERAGEIF($H$3:$H$22,"CC",J$3:J$22)</f>
        <v>550</v>
      </c>
      <c r="K40" s="36">
        <f t="shared" ref="K40:AK40" si="12">AVERAGEIF($H$3:$H$22,"CC",K$3:K$22)</f>
        <v>560</v>
      </c>
      <c r="L40" s="36">
        <f t="shared" si="12"/>
        <v>490</v>
      </c>
      <c r="M40" s="36">
        <f t="shared" si="12"/>
        <v>550</v>
      </c>
      <c r="N40" s="36">
        <f t="shared" si="12"/>
        <v>560</v>
      </c>
      <c r="O40" s="36">
        <f t="shared" si="12"/>
        <v>490</v>
      </c>
      <c r="P40" s="36">
        <f t="shared" si="12"/>
        <v>1733.3333333333333</v>
      </c>
      <c r="Q40" s="36"/>
      <c r="R40" s="36">
        <f t="shared" si="12"/>
        <v>1366.6666666666667</v>
      </c>
      <c r="S40" s="36">
        <f t="shared" si="12"/>
        <v>1733.3333333333333</v>
      </c>
      <c r="T40" s="36"/>
      <c r="U40" s="36">
        <f t="shared" si="12"/>
        <v>1533.3333333333333</v>
      </c>
      <c r="V40" s="36">
        <f t="shared" si="12"/>
        <v>837.5</v>
      </c>
      <c r="W40" s="36"/>
      <c r="X40" s="36">
        <f t="shared" si="12"/>
        <v>300</v>
      </c>
      <c r="Y40" s="36">
        <f t="shared" si="12"/>
        <v>201.5</v>
      </c>
      <c r="Z40" s="36">
        <f t="shared" si="12"/>
        <v>250</v>
      </c>
      <c r="AA40" s="36">
        <f t="shared" si="12"/>
        <v>186.2</v>
      </c>
      <c r="AB40" s="36"/>
      <c r="AC40" s="36"/>
      <c r="AD40" s="36"/>
      <c r="AE40" s="36">
        <f t="shared" si="12"/>
        <v>1715</v>
      </c>
      <c r="AF40" s="36"/>
      <c r="AG40" s="36">
        <f t="shared" si="12"/>
        <v>1200.5</v>
      </c>
      <c r="AH40" s="36">
        <f t="shared" si="12"/>
        <v>1000</v>
      </c>
      <c r="AI40" s="36">
        <f t="shared" si="12"/>
        <v>99</v>
      </c>
      <c r="AJ40" s="36"/>
      <c r="AK40" s="36">
        <f t="shared" si="12"/>
        <v>79</v>
      </c>
      <c r="AL40" s="36"/>
      <c r="AM40" s="36"/>
      <c r="AN40" s="36"/>
      <c r="AO40" s="36"/>
      <c r="AP40" s="36"/>
      <c r="AQ40" s="36"/>
    </row>
    <row r="41" spans="1:43" x14ac:dyDescent="0.35">
      <c r="C41" s="35"/>
      <c r="E41" s="27" t="s">
        <v>39</v>
      </c>
      <c r="F41" t="s">
        <v>43</v>
      </c>
      <c r="J41" s="37">
        <f>COUNTIFS($H$3:$H$22,"CC",J$3:J$22,"&gt;1")</f>
        <v>2</v>
      </c>
      <c r="K41" s="37">
        <f t="shared" ref="K41:AQ41" si="13">COUNTIFS($H$3:$H$22,"CC",K$3:K$22,"&gt;1")</f>
        <v>1</v>
      </c>
      <c r="L41" s="37">
        <f t="shared" si="13"/>
        <v>2</v>
      </c>
      <c r="M41" s="37">
        <f t="shared" si="13"/>
        <v>2</v>
      </c>
      <c r="N41" s="37">
        <f t="shared" si="13"/>
        <v>1</v>
      </c>
      <c r="O41" s="37">
        <f t="shared" si="13"/>
        <v>2</v>
      </c>
      <c r="P41" s="37">
        <f t="shared" si="13"/>
        <v>3</v>
      </c>
      <c r="Q41" s="37">
        <f t="shared" si="13"/>
        <v>0</v>
      </c>
      <c r="R41" s="37">
        <f t="shared" si="13"/>
        <v>3</v>
      </c>
      <c r="S41" s="37">
        <f t="shared" si="13"/>
        <v>3</v>
      </c>
      <c r="T41" s="37">
        <f t="shared" si="13"/>
        <v>0</v>
      </c>
      <c r="U41" s="37">
        <f t="shared" si="13"/>
        <v>3</v>
      </c>
      <c r="V41" s="37">
        <f t="shared" si="13"/>
        <v>2</v>
      </c>
      <c r="W41" s="37">
        <f t="shared" si="13"/>
        <v>0</v>
      </c>
      <c r="X41" s="37">
        <f t="shared" si="13"/>
        <v>1</v>
      </c>
      <c r="Y41" s="37">
        <f t="shared" si="13"/>
        <v>2</v>
      </c>
      <c r="Z41" s="37">
        <f t="shared" si="13"/>
        <v>1</v>
      </c>
      <c r="AA41" s="37">
        <f t="shared" si="13"/>
        <v>2</v>
      </c>
      <c r="AB41" s="37">
        <f t="shared" si="13"/>
        <v>0</v>
      </c>
      <c r="AC41" s="37">
        <f t="shared" si="13"/>
        <v>0</v>
      </c>
      <c r="AD41" s="37">
        <f t="shared" si="13"/>
        <v>0</v>
      </c>
      <c r="AE41" s="37">
        <f t="shared" si="13"/>
        <v>1</v>
      </c>
      <c r="AF41" s="37">
        <f t="shared" si="13"/>
        <v>0</v>
      </c>
      <c r="AG41" s="37">
        <f t="shared" si="13"/>
        <v>1</v>
      </c>
      <c r="AH41" s="37">
        <f t="shared" si="13"/>
        <v>1</v>
      </c>
      <c r="AI41" s="37">
        <f t="shared" si="13"/>
        <v>1</v>
      </c>
      <c r="AJ41" s="37">
        <f t="shared" si="13"/>
        <v>0</v>
      </c>
      <c r="AK41" s="37">
        <f t="shared" si="13"/>
        <v>1</v>
      </c>
      <c r="AL41" s="37">
        <f t="shared" si="13"/>
        <v>0</v>
      </c>
      <c r="AM41" s="37">
        <f t="shared" si="13"/>
        <v>0</v>
      </c>
      <c r="AN41" s="37">
        <f t="shared" si="13"/>
        <v>0</v>
      </c>
      <c r="AO41" s="37">
        <f t="shared" si="13"/>
        <v>0</v>
      </c>
      <c r="AP41" s="37">
        <f t="shared" si="13"/>
        <v>0</v>
      </c>
      <c r="AQ41" s="37">
        <f t="shared" si="13"/>
        <v>0</v>
      </c>
    </row>
    <row r="42" spans="1:43" x14ac:dyDescent="0.35">
      <c r="C42" s="35">
        <f>COUNTIF($H$3:$H$22,"CR")</f>
        <v>4</v>
      </c>
      <c r="D42" t="s">
        <v>50</v>
      </c>
      <c r="E42" s="27" t="s">
        <v>40</v>
      </c>
      <c r="F42" t="s">
        <v>51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>
        <f t="shared" ref="Y42:AA42" si="14">AVERAGEIF($H$3:$H$22,"CR",Y$3:Y$22)</f>
        <v>60</v>
      </c>
      <c r="Z42" s="36"/>
      <c r="AA42" s="36">
        <f t="shared" si="14"/>
        <v>60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x14ac:dyDescent="0.35">
      <c r="C43" s="35"/>
      <c r="E43" s="27" t="s">
        <v>40</v>
      </c>
      <c r="F43" t="s">
        <v>43</v>
      </c>
      <c r="J43" s="37">
        <f>COUNTIFS($H$3:$H$22,"CR",J$3:J$22,"&gt;1")</f>
        <v>0</v>
      </c>
      <c r="K43" s="37">
        <f t="shared" ref="K43:AQ43" si="15">COUNTIFS($H$3:$H$22,"CR",K$3:K$22,"&gt;1")</f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37">
        <f t="shared" si="15"/>
        <v>0</v>
      </c>
      <c r="R43" s="37">
        <f t="shared" si="15"/>
        <v>0</v>
      </c>
      <c r="S43" s="37">
        <f t="shared" si="15"/>
        <v>0</v>
      </c>
      <c r="T43" s="37">
        <f t="shared" si="15"/>
        <v>0</v>
      </c>
      <c r="U43" s="37">
        <f t="shared" si="15"/>
        <v>0</v>
      </c>
      <c r="V43" s="37">
        <f t="shared" si="15"/>
        <v>0</v>
      </c>
      <c r="W43" s="37">
        <f t="shared" si="15"/>
        <v>0</v>
      </c>
      <c r="X43" s="37">
        <f t="shared" si="15"/>
        <v>0</v>
      </c>
      <c r="Y43" s="37">
        <f t="shared" si="15"/>
        <v>2</v>
      </c>
      <c r="Z43" s="37">
        <f t="shared" si="15"/>
        <v>0</v>
      </c>
      <c r="AA43" s="37">
        <f t="shared" si="15"/>
        <v>2</v>
      </c>
      <c r="AB43" s="37">
        <f t="shared" si="15"/>
        <v>0</v>
      </c>
      <c r="AC43" s="37">
        <f t="shared" si="15"/>
        <v>0</v>
      </c>
      <c r="AD43" s="37">
        <f t="shared" si="15"/>
        <v>0</v>
      </c>
      <c r="AE43" s="37">
        <f t="shared" si="15"/>
        <v>0</v>
      </c>
      <c r="AF43" s="37">
        <f t="shared" si="15"/>
        <v>0</v>
      </c>
      <c r="AG43" s="37">
        <f t="shared" si="15"/>
        <v>0</v>
      </c>
      <c r="AH43" s="37">
        <f t="shared" si="15"/>
        <v>0</v>
      </c>
      <c r="AI43" s="37">
        <f t="shared" si="15"/>
        <v>0</v>
      </c>
      <c r="AJ43" s="37">
        <f t="shared" si="15"/>
        <v>0</v>
      </c>
      <c r="AK43" s="37">
        <f t="shared" si="15"/>
        <v>0</v>
      </c>
      <c r="AL43" s="37">
        <f t="shared" si="15"/>
        <v>0</v>
      </c>
      <c r="AM43" s="37">
        <f t="shared" si="15"/>
        <v>0</v>
      </c>
      <c r="AN43" s="37">
        <f t="shared" si="15"/>
        <v>0</v>
      </c>
      <c r="AO43" s="37">
        <f t="shared" si="15"/>
        <v>0</v>
      </c>
      <c r="AP43" s="37">
        <f t="shared" si="15"/>
        <v>0</v>
      </c>
      <c r="AQ43" s="37">
        <f t="shared" si="15"/>
        <v>0</v>
      </c>
    </row>
    <row r="44" spans="1:43" x14ac:dyDescent="0.35">
      <c r="C44" s="35">
        <f>COUNTIF($H$3:$H$22,"HY")</f>
        <v>2</v>
      </c>
      <c r="D44" t="s">
        <v>50</v>
      </c>
      <c r="E44" s="27" t="s">
        <v>37</v>
      </c>
      <c r="F44" t="s">
        <v>51</v>
      </c>
      <c r="J44" s="36">
        <f>AVERAGEIF($H$3:$H$22,"HY",J$3:J$22)</f>
        <v>890</v>
      </c>
      <c r="K44" s="36">
        <f t="shared" ref="K44:AG44" si="16">AVERAGEIF($H$3:$H$22,"HY",K$3:K$22)</f>
        <v>890</v>
      </c>
      <c r="L44" s="36">
        <f t="shared" si="16"/>
        <v>890</v>
      </c>
      <c r="M44" s="36">
        <f t="shared" si="16"/>
        <v>890</v>
      </c>
      <c r="N44" s="36">
        <f t="shared" si="16"/>
        <v>890</v>
      </c>
      <c r="O44" s="36">
        <f t="shared" si="16"/>
        <v>890</v>
      </c>
      <c r="P44" s="36">
        <f t="shared" si="16"/>
        <v>890</v>
      </c>
      <c r="Q44" s="36">
        <f t="shared" si="16"/>
        <v>890</v>
      </c>
      <c r="R44" s="36">
        <f t="shared" si="16"/>
        <v>890</v>
      </c>
      <c r="S44" s="36">
        <f t="shared" si="16"/>
        <v>890</v>
      </c>
      <c r="T44" s="36">
        <f t="shared" si="16"/>
        <v>1780</v>
      </c>
      <c r="U44" s="36">
        <f t="shared" si="16"/>
        <v>890</v>
      </c>
      <c r="V44" s="36">
        <f t="shared" si="16"/>
        <v>2560</v>
      </c>
      <c r="W44" s="36">
        <f t="shared" si="16"/>
        <v>2560</v>
      </c>
      <c r="X44" s="36">
        <f t="shared" si="16"/>
        <v>2560</v>
      </c>
      <c r="Y44" s="36">
        <f t="shared" si="16"/>
        <v>100</v>
      </c>
      <c r="Z44" s="36">
        <f t="shared" si="16"/>
        <v>100</v>
      </c>
      <c r="AA44" s="36">
        <f t="shared" si="16"/>
        <v>100</v>
      </c>
      <c r="AB44" s="36"/>
      <c r="AC44" s="36"/>
      <c r="AD44" s="36"/>
      <c r="AE44" s="36">
        <f t="shared" si="16"/>
        <v>8500</v>
      </c>
      <c r="AF44" s="36">
        <f t="shared" si="16"/>
        <v>8500</v>
      </c>
      <c r="AG44" s="36">
        <f t="shared" si="16"/>
        <v>8500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x14ac:dyDescent="0.35">
      <c r="C45" s="35"/>
      <c r="E45" s="27" t="s">
        <v>37</v>
      </c>
      <c r="F45" t="s">
        <v>43</v>
      </c>
      <c r="J45" s="37">
        <f>COUNTIFS($H$3:$H$22,"HY",J$3:J$22,"&gt;1")</f>
        <v>1</v>
      </c>
      <c r="K45" s="37">
        <f t="shared" ref="K45:AQ45" si="17">COUNTIFS($H$3:$H$22,"HY",K$3:K$22,"&gt;1")</f>
        <v>1</v>
      </c>
      <c r="L45" s="37">
        <f t="shared" si="17"/>
        <v>1</v>
      </c>
      <c r="M45" s="37">
        <f t="shared" si="17"/>
        <v>1</v>
      </c>
      <c r="N45" s="37">
        <f t="shared" si="17"/>
        <v>1</v>
      </c>
      <c r="O45" s="37">
        <f t="shared" si="17"/>
        <v>1</v>
      </c>
      <c r="P45" s="37">
        <f t="shared" si="17"/>
        <v>1</v>
      </c>
      <c r="Q45" s="37">
        <f t="shared" si="17"/>
        <v>1</v>
      </c>
      <c r="R45" s="37">
        <f t="shared" si="17"/>
        <v>1</v>
      </c>
      <c r="S45" s="37">
        <f t="shared" si="17"/>
        <v>1</v>
      </c>
      <c r="T45" s="37">
        <f t="shared" si="17"/>
        <v>1</v>
      </c>
      <c r="U45" s="37">
        <f t="shared" si="17"/>
        <v>1</v>
      </c>
      <c r="V45" s="37">
        <f t="shared" si="17"/>
        <v>1</v>
      </c>
      <c r="W45" s="37">
        <f t="shared" si="17"/>
        <v>1</v>
      </c>
      <c r="X45" s="37">
        <f t="shared" si="17"/>
        <v>1</v>
      </c>
      <c r="Y45" s="37">
        <f t="shared" si="17"/>
        <v>1</v>
      </c>
      <c r="Z45" s="37">
        <f t="shared" si="17"/>
        <v>1</v>
      </c>
      <c r="AA45" s="37">
        <f t="shared" si="17"/>
        <v>1</v>
      </c>
      <c r="AB45" s="37">
        <f t="shared" si="17"/>
        <v>0</v>
      </c>
      <c r="AC45" s="37">
        <f t="shared" si="17"/>
        <v>0</v>
      </c>
      <c r="AD45" s="37">
        <f t="shared" si="17"/>
        <v>0</v>
      </c>
      <c r="AE45" s="37">
        <f t="shared" si="17"/>
        <v>1</v>
      </c>
      <c r="AF45" s="37">
        <f t="shared" si="17"/>
        <v>1</v>
      </c>
      <c r="AG45" s="37">
        <f t="shared" si="17"/>
        <v>1</v>
      </c>
      <c r="AH45" s="37">
        <f t="shared" si="17"/>
        <v>0</v>
      </c>
      <c r="AI45" s="37">
        <f t="shared" si="17"/>
        <v>0</v>
      </c>
      <c r="AJ45" s="37">
        <f t="shared" si="17"/>
        <v>0</v>
      </c>
      <c r="AK45" s="37">
        <f t="shared" si="17"/>
        <v>0</v>
      </c>
      <c r="AL45" s="37">
        <f t="shared" si="17"/>
        <v>0</v>
      </c>
      <c r="AM45" s="37">
        <f t="shared" si="17"/>
        <v>0</v>
      </c>
      <c r="AN45" s="37">
        <f t="shared" si="17"/>
        <v>0</v>
      </c>
      <c r="AO45" s="37">
        <f t="shared" si="17"/>
        <v>0</v>
      </c>
      <c r="AP45" s="37">
        <f t="shared" si="17"/>
        <v>0</v>
      </c>
      <c r="AQ45" s="37">
        <f t="shared" si="17"/>
        <v>0</v>
      </c>
    </row>
    <row r="46" spans="1:43" x14ac:dyDescent="0.35">
      <c r="C46" s="31" t="s">
        <v>55</v>
      </c>
      <c r="E46" s="27"/>
    </row>
    <row r="47" spans="1:43" x14ac:dyDescent="0.35">
      <c r="C47" s="35">
        <f>COUNTIF($F$3:$F$22,"SW")</f>
        <v>13</v>
      </c>
      <c r="D47" t="s">
        <v>50</v>
      </c>
      <c r="E47" s="27" t="s">
        <v>29</v>
      </c>
      <c r="F47" t="s">
        <v>51</v>
      </c>
      <c r="J47" s="36">
        <f>AVERAGEIF($F$3:$F$22,"SW",J$3:J$22)</f>
        <v>723</v>
      </c>
      <c r="K47" s="36">
        <f t="shared" ref="K47:AQ47" si="18">AVERAGEIF($F$3:$F$22,"SW",K$3:K$22)</f>
        <v>497.8</v>
      </c>
      <c r="L47" s="36">
        <f t="shared" si="18"/>
        <v>582.5</v>
      </c>
      <c r="M47" s="36">
        <f t="shared" si="18"/>
        <v>723</v>
      </c>
      <c r="N47" s="36">
        <f t="shared" si="18"/>
        <v>497.8</v>
      </c>
      <c r="O47" s="36">
        <f t="shared" si="18"/>
        <v>582.5</v>
      </c>
      <c r="P47" s="36">
        <f t="shared" si="18"/>
        <v>2356.25</v>
      </c>
      <c r="Q47" s="36">
        <f t="shared" si="18"/>
        <v>2826.25</v>
      </c>
      <c r="R47" s="36">
        <f t="shared" si="18"/>
        <v>1372.5</v>
      </c>
      <c r="S47" s="36">
        <f t="shared" si="18"/>
        <v>2356.25</v>
      </c>
      <c r="T47" s="36">
        <f t="shared" si="18"/>
        <v>2826.25</v>
      </c>
      <c r="U47" s="36">
        <f t="shared" si="18"/>
        <v>2206.25</v>
      </c>
      <c r="V47" s="36">
        <f t="shared" si="18"/>
        <v>1125</v>
      </c>
      <c r="W47" s="36">
        <f t="shared" si="18"/>
        <v>807.5</v>
      </c>
      <c r="X47" s="36">
        <f t="shared" si="18"/>
        <v>665</v>
      </c>
      <c r="Y47" s="36">
        <f t="shared" si="18"/>
        <v>266.5</v>
      </c>
      <c r="Z47" s="36">
        <f t="shared" si="18"/>
        <v>481.25</v>
      </c>
      <c r="AA47" s="36">
        <f t="shared" si="18"/>
        <v>197.75</v>
      </c>
      <c r="AB47" s="36">
        <f t="shared" si="18"/>
        <v>71.25</v>
      </c>
      <c r="AC47" s="36">
        <f t="shared" si="18"/>
        <v>60</v>
      </c>
      <c r="AD47" s="36">
        <f t="shared" si="18"/>
        <v>49.875</v>
      </c>
      <c r="AE47" s="36">
        <f t="shared" si="18"/>
        <v>1715</v>
      </c>
      <c r="AF47" s="36"/>
      <c r="AG47" s="36">
        <f t="shared" si="18"/>
        <v>1200.5</v>
      </c>
      <c r="AH47" s="36"/>
      <c r="AI47" s="36">
        <f t="shared" si="18"/>
        <v>667.5</v>
      </c>
      <c r="AJ47" s="36">
        <f t="shared" si="18"/>
        <v>620</v>
      </c>
      <c r="AK47" s="36">
        <f t="shared" si="18"/>
        <v>302.40000000000003</v>
      </c>
      <c r="AL47" s="36">
        <f t="shared" si="18"/>
        <v>1862.5</v>
      </c>
      <c r="AM47" s="36">
        <f t="shared" si="18"/>
        <v>1684.375</v>
      </c>
      <c r="AN47" s="36">
        <f t="shared" si="18"/>
        <v>1209.25</v>
      </c>
      <c r="AO47" s="36">
        <f t="shared" si="18"/>
        <v>4265</v>
      </c>
      <c r="AP47" s="36">
        <f t="shared" si="18"/>
        <v>3908.75</v>
      </c>
      <c r="AQ47" s="36">
        <f t="shared" si="18"/>
        <v>2720.9</v>
      </c>
    </row>
    <row r="48" spans="1:43" x14ac:dyDescent="0.35">
      <c r="E48" s="27" t="s">
        <v>29</v>
      </c>
      <c r="F48" t="s">
        <v>43</v>
      </c>
      <c r="J48" s="37">
        <f>COUNTIFS($F$3:$F$22,"SW",J$3:J$22,"&gt;1")</f>
        <v>5</v>
      </c>
      <c r="K48" s="37">
        <f t="shared" ref="K48:AQ48" si="19">COUNTIFS($F$3:$F$22,"SW",K$3:K$22,"&gt;1")</f>
        <v>2</v>
      </c>
      <c r="L48" s="37">
        <f t="shared" si="19"/>
        <v>5</v>
      </c>
      <c r="M48" s="37">
        <f t="shared" si="19"/>
        <v>5</v>
      </c>
      <c r="N48" s="37">
        <f t="shared" si="19"/>
        <v>2</v>
      </c>
      <c r="O48" s="37">
        <f t="shared" si="19"/>
        <v>5</v>
      </c>
      <c r="P48" s="37">
        <f t="shared" si="19"/>
        <v>4</v>
      </c>
      <c r="Q48" s="37">
        <f t="shared" si="19"/>
        <v>1</v>
      </c>
      <c r="R48" s="37">
        <f t="shared" si="19"/>
        <v>4</v>
      </c>
      <c r="S48" s="37">
        <f t="shared" si="19"/>
        <v>4</v>
      </c>
      <c r="T48" s="37">
        <f t="shared" si="19"/>
        <v>1</v>
      </c>
      <c r="U48" s="37">
        <f t="shared" si="19"/>
        <v>4</v>
      </c>
      <c r="V48" s="37">
        <f t="shared" si="19"/>
        <v>2</v>
      </c>
      <c r="W48" s="37">
        <f t="shared" si="19"/>
        <v>1</v>
      </c>
      <c r="X48" s="37">
        <f t="shared" si="19"/>
        <v>1</v>
      </c>
      <c r="Y48" s="37">
        <f t="shared" si="19"/>
        <v>5</v>
      </c>
      <c r="Z48" s="37">
        <f t="shared" si="19"/>
        <v>2</v>
      </c>
      <c r="AA48" s="37">
        <f t="shared" si="19"/>
        <v>5</v>
      </c>
      <c r="AB48" s="37">
        <f t="shared" si="19"/>
        <v>1</v>
      </c>
      <c r="AC48" s="37">
        <f t="shared" si="19"/>
        <v>1</v>
      </c>
      <c r="AD48" s="37">
        <f t="shared" si="19"/>
        <v>1</v>
      </c>
      <c r="AE48" s="37">
        <f t="shared" si="19"/>
        <v>1</v>
      </c>
      <c r="AF48" s="37">
        <f t="shared" si="19"/>
        <v>0</v>
      </c>
      <c r="AG48" s="37">
        <f t="shared" si="19"/>
        <v>1</v>
      </c>
      <c r="AH48" s="37">
        <f t="shared" si="19"/>
        <v>0</v>
      </c>
      <c r="AI48" s="37">
        <f t="shared" si="19"/>
        <v>2</v>
      </c>
      <c r="AJ48" s="37">
        <f t="shared" si="19"/>
        <v>2</v>
      </c>
      <c r="AK48" s="37">
        <f t="shared" si="19"/>
        <v>1</v>
      </c>
      <c r="AL48" s="37">
        <f t="shared" si="19"/>
        <v>2</v>
      </c>
      <c r="AM48" s="37">
        <f t="shared" si="19"/>
        <v>2</v>
      </c>
      <c r="AN48" s="37">
        <f t="shared" si="19"/>
        <v>2</v>
      </c>
      <c r="AO48" s="37">
        <f t="shared" si="19"/>
        <v>2</v>
      </c>
      <c r="AP48" s="37">
        <f t="shared" si="19"/>
        <v>2</v>
      </c>
      <c r="AQ48" s="37">
        <f t="shared" si="19"/>
        <v>2</v>
      </c>
    </row>
    <row r="49" spans="1:43" x14ac:dyDescent="0.35">
      <c r="C49" s="35">
        <f>COUNTIF($G$3:$G$22,"SaaS")</f>
        <v>17</v>
      </c>
      <c r="D49" t="s">
        <v>50</v>
      </c>
      <c r="E49" s="27" t="s">
        <v>30</v>
      </c>
      <c r="F49" t="s">
        <v>51</v>
      </c>
      <c r="J49" s="36">
        <f>AVERAGEIF($G$3:$G$22,"SaaS",J$3:J$22)</f>
        <v>621</v>
      </c>
      <c r="K49" s="36">
        <f t="shared" ref="K49:AQ49" si="20">AVERAGEIF($G$3:$G$22,"SaaS",K$3:K$22)</f>
        <v>628.5333333333333</v>
      </c>
      <c r="L49" s="36">
        <f t="shared" si="20"/>
        <v>480.5</v>
      </c>
      <c r="M49" s="36">
        <f t="shared" si="20"/>
        <v>621</v>
      </c>
      <c r="N49" s="36">
        <f t="shared" si="20"/>
        <v>628.5333333333333</v>
      </c>
      <c r="O49" s="36">
        <f t="shared" si="20"/>
        <v>480.5</v>
      </c>
      <c r="P49" s="36">
        <f t="shared" si="20"/>
        <v>2330.7142857142858</v>
      </c>
      <c r="Q49" s="36">
        <f t="shared" si="20"/>
        <v>2405.4166666666665</v>
      </c>
      <c r="R49" s="36">
        <f t="shared" si="20"/>
        <v>1697.1428571428571</v>
      </c>
      <c r="S49" s="36">
        <f t="shared" si="20"/>
        <v>2330.7142857142858</v>
      </c>
      <c r="T49" s="36">
        <f t="shared" si="20"/>
        <v>2702.0833333333335</v>
      </c>
      <c r="U49" s="36">
        <f t="shared" si="20"/>
        <v>2245</v>
      </c>
      <c r="V49" s="36">
        <f t="shared" si="20"/>
        <v>1296.25</v>
      </c>
      <c r="W49" s="36">
        <f t="shared" si="20"/>
        <v>1683.75</v>
      </c>
      <c r="X49" s="36">
        <f t="shared" si="20"/>
        <v>1175</v>
      </c>
      <c r="Y49" s="36">
        <f t="shared" si="20"/>
        <v>257.58333333333331</v>
      </c>
      <c r="Z49" s="36">
        <f t="shared" si="20"/>
        <v>354.16666666666669</v>
      </c>
      <c r="AA49" s="36">
        <f t="shared" si="20"/>
        <v>195.19166666666669</v>
      </c>
      <c r="AB49" s="36">
        <f t="shared" si="20"/>
        <v>71.25</v>
      </c>
      <c r="AC49" s="36">
        <f t="shared" si="20"/>
        <v>60</v>
      </c>
      <c r="AD49" s="36">
        <f t="shared" si="20"/>
        <v>49.875</v>
      </c>
      <c r="AE49" s="36">
        <f t="shared" si="20"/>
        <v>4071.6666666666665</v>
      </c>
      <c r="AF49" s="36">
        <f t="shared" si="20"/>
        <v>5250</v>
      </c>
      <c r="AG49" s="36">
        <f t="shared" si="20"/>
        <v>3900.1666666666665</v>
      </c>
      <c r="AH49" s="36">
        <f t="shared" si="20"/>
        <v>1000</v>
      </c>
      <c r="AI49" s="36">
        <f t="shared" si="20"/>
        <v>808.5</v>
      </c>
      <c r="AJ49" s="36">
        <f t="shared" si="20"/>
        <v>1013.3333333333334</v>
      </c>
      <c r="AK49" s="36">
        <f t="shared" si="20"/>
        <v>727.13333333333333</v>
      </c>
      <c r="AL49" s="36">
        <f t="shared" si="20"/>
        <v>1908.3333333333333</v>
      </c>
      <c r="AM49" s="36">
        <f t="shared" si="20"/>
        <v>1789.5833333333333</v>
      </c>
      <c r="AN49" s="36">
        <f t="shared" si="20"/>
        <v>1472.8333333333333</v>
      </c>
      <c r="AO49" s="36">
        <f t="shared" si="20"/>
        <v>4176.666666666667</v>
      </c>
      <c r="AP49" s="36">
        <f t="shared" si="20"/>
        <v>3939.1666666666665</v>
      </c>
      <c r="AQ49" s="36">
        <f t="shared" si="20"/>
        <v>3147.2666666666664</v>
      </c>
    </row>
    <row r="50" spans="1:43" x14ac:dyDescent="0.35">
      <c r="E50" s="27" t="s">
        <v>30</v>
      </c>
      <c r="F50" t="s">
        <v>43</v>
      </c>
      <c r="J50" s="37">
        <f>COUNTIFS($G$3:$G$22,"SaaS",J$3:J$22,"&gt;1")</f>
        <v>5</v>
      </c>
      <c r="K50" s="37">
        <f t="shared" ref="K50:AQ50" si="21">COUNTIFS($G$3:$G$22,"SaaS",K$3:K$22,"&gt;1")</f>
        <v>3</v>
      </c>
      <c r="L50" s="37">
        <f t="shared" si="21"/>
        <v>5</v>
      </c>
      <c r="M50" s="37">
        <f t="shared" si="21"/>
        <v>5</v>
      </c>
      <c r="N50" s="37">
        <f t="shared" si="21"/>
        <v>3</v>
      </c>
      <c r="O50" s="37">
        <f t="shared" si="21"/>
        <v>5</v>
      </c>
      <c r="P50" s="37">
        <f t="shared" si="21"/>
        <v>7</v>
      </c>
      <c r="Q50" s="37">
        <f t="shared" si="21"/>
        <v>3</v>
      </c>
      <c r="R50" s="37">
        <f t="shared" si="21"/>
        <v>7</v>
      </c>
      <c r="S50" s="37">
        <f t="shared" si="21"/>
        <v>7</v>
      </c>
      <c r="T50" s="37">
        <f t="shared" si="21"/>
        <v>3</v>
      </c>
      <c r="U50" s="37">
        <f t="shared" si="21"/>
        <v>7</v>
      </c>
      <c r="V50" s="37">
        <f t="shared" si="21"/>
        <v>4</v>
      </c>
      <c r="W50" s="37">
        <f t="shared" si="21"/>
        <v>2</v>
      </c>
      <c r="X50" s="37">
        <f t="shared" si="21"/>
        <v>3</v>
      </c>
      <c r="Y50" s="37">
        <f t="shared" si="21"/>
        <v>6</v>
      </c>
      <c r="Z50" s="37">
        <f t="shared" si="21"/>
        <v>3</v>
      </c>
      <c r="AA50" s="37">
        <f t="shared" si="21"/>
        <v>6</v>
      </c>
      <c r="AB50" s="37">
        <f t="shared" si="21"/>
        <v>1</v>
      </c>
      <c r="AC50" s="37">
        <f t="shared" si="21"/>
        <v>1</v>
      </c>
      <c r="AD50" s="37">
        <f t="shared" si="21"/>
        <v>1</v>
      </c>
      <c r="AE50" s="37">
        <f t="shared" si="21"/>
        <v>3</v>
      </c>
      <c r="AF50" s="37">
        <f t="shared" si="21"/>
        <v>2</v>
      </c>
      <c r="AG50" s="37">
        <f t="shared" si="21"/>
        <v>3</v>
      </c>
      <c r="AH50" s="37">
        <f t="shared" si="21"/>
        <v>1</v>
      </c>
      <c r="AI50" s="37">
        <f t="shared" si="21"/>
        <v>4</v>
      </c>
      <c r="AJ50" s="37">
        <f t="shared" si="21"/>
        <v>3</v>
      </c>
      <c r="AK50" s="37">
        <f t="shared" si="21"/>
        <v>3</v>
      </c>
      <c r="AL50" s="37">
        <f t="shared" si="21"/>
        <v>3</v>
      </c>
      <c r="AM50" s="37">
        <f t="shared" si="21"/>
        <v>3</v>
      </c>
      <c r="AN50" s="37">
        <f t="shared" si="21"/>
        <v>3</v>
      </c>
      <c r="AO50" s="37">
        <f t="shared" si="21"/>
        <v>3</v>
      </c>
      <c r="AP50" s="37">
        <f t="shared" si="21"/>
        <v>3</v>
      </c>
      <c r="AQ50" s="37">
        <f t="shared" si="21"/>
        <v>3</v>
      </c>
    </row>
    <row r="51" spans="1:43" x14ac:dyDescent="0.35">
      <c r="C51" s="35">
        <f>COUNTIF($E$3:$E$22,"HW")</f>
        <v>0</v>
      </c>
      <c r="D51" t="s">
        <v>50</v>
      </c>
      <c r="E51" s="27" t="s">
        <v>28</v>
      </c>
      <c r="F51" t="s">
        <v>51</v>
      </c>
      <c r="J51" s="137" t="s">
        <v>200</v>
      </c>
      <c r="K51" s="137" t="s">
        <v>200</v>
      </c>
      <c r="L51" s="137" t="s">
        <v>200</v>
      </c>
      <c r="M51" s="137" t="s">
        <v>200</v>
      </c>
      <c r="N51" s="137" t="s">
        <v>200</v>
      </c>
      <c r="O51" s="137" t="s">
        <v>200</v>
      </c>
      <c r="P51" s="137" t="s">
        <v>200</v>
      </c>
      <c r="Q51" s="137" t="s">
        <v>200</v>
      </c>
      <c r="R51" s="137" t="s">
        <v>200</v>
      </c>
      <c r="S51" s="137" t="s">
        <v>200</v>
      </c>
      <c r="T51" s="137" t="s">
        <v>200</v>
      </c>
      <c r="U51" s="137" t="s">
        <v>200</v>
      </c>
      <c r="V51" s="137" t="s">
        <v>200</v>
      </c>
      <c r="W51" s="137" t="s">
        <v>200</v>
      </c>
      <c r="X51" s="137" t="s">
        <v>200</v>
      </c>
      <c r="Y51" s="137" t="s">
        <v>200</v>
      </c>
      <c r="Z51" s="137" t="s">
        <v>200</v>
      </c>
      <c r="AA51" s="137" t="s">
        <v>200</v>
      </c>
      <c r="AB51" s="137" t="s">
        <v>200</v>
      </c>
      <c r="AC51" s="137" t="s">
        <v>200</v>
      </c>
      <c r="AD51" s="137" t="s">
        <v>200</v>
      </c>
      <c r="AE51" s="137" t="s">
        <v>200</v>
      </c>
      <c r="AF51" s="137" t="s">
        <v>200</v>
      </c>
      <c r="AG51" s="137" t="s">
        <v>200</v>
      </c>
      <c r="AH51" s="137" t="s">
        <v>200</v>
      </c>
      <c r="AI51" s="137" t="s">
        <v>200</v>
      </c>
      <c r="AJ51" s="137" t="s">
        <v>200</v>
      </c>
      <c r="AK51" s="137" t="s">
        <v>200</v>
      </c>
      <c r="AL51" s="137" t="s">
        <v>200</v>
      </c>
      <c r="AM51" s="137" t="s">
        <v>200</v>
      </c>
      <c r="AN51" s="137" t="s">
        <v>200</v>
      </c>
      <c r="AO51" s="137" t="s">
        <v>200</v>
      </c>
      <c r="AP51" s="137" t="s">
        <v>200</v>
      </c>
      <c r="AQ51" s="137" t="s">
        <v>200</v>
      </c>
    </row>
    <row r="52" spans="1:43" x14ac:dyDescent="0.35">
      <c r="E52" s="27" t="s">
        <v>28</v>
      </c>
      <c r="F52" t="s">
        <v>43</v>
      </c>
      <c r="J52" s="37">
        <f>COUNTIFS($E$3:$E$22,"HW",J$3:J$22,"&gt;1")</f>
        <v>0</v>
      </c>
      <c r="K52" s="37">
        <f t="shared" ref="K52:AQ52" si="22">COUNTIFS($E$3:$E$22,"HW",K$3:K$22,"&gt;1")</f>
        <v>0</v>
      </c>
      <c r="L52" s="37">
        <f t="shared" si="22"/>
        <v>0</v>
      </c>
      <c r="M52" s="37">
        <f t="shared" si="22"/>
        <v>0</v>
      </c>
      <c r="N52" s="37">
        <f t="shared" si="22"/>
        <v>0</v>
      </c>
      <c r="O52" s="37">
        <f t="shared" si="22"/>
        <v>0</v>
      </c>
      <c r="P52" s="37">
        <f t="shared" si="22"/>
        <v>0</v>
      </c>
      <c r="Q52" s="37">
        <f t="shared" si="22"/>
        <v>0</v>
      </c>
      <c r="R52" s="37">
        <f t="shared" si="22"/>
        <v>0</v>
      </c>
      <c r="S52" s="37">
        <f t="shared" si="22"/>
        <v>0</v>
      </c>
      <c r="T52" s="37">
        <f t="shared" si="22"/>
        <v>0</v>
      </c>
      <c r="U52" s="37">
        <f t="shared" si="22"/>
        <v>0</v>
      </c>
      <c r="V52" s="37">
        <f t="shared" si="22"/>
        <v>0</v>
      </c>
      <c r="W52" s="37">
        <f t="shared" si="22"/>
        <v>0</v>
      </c>
      <c r="X52" s="37">
        <f t="shared" si="22"/>
        <v>0</v>
      </c>
      <c r="Y52" s="37">
        <f t="shared" si="22"/>
        <v>0</v>
      </c>
      <c r="Z52" s="37">
        <f t="shared" si="22"/>
        <v>0</v>
      </c>
      <c r="AA52" s="37">
        <f t="shared" si="22"/>
        <v>0</v>
      </c>
      <c r="AB52" s="37">
        <f t="shared" si="22"/>
        <v>0</v>
      </c>
      <c r="AC52" s="37">
        <f t="shared" si="22"/>
        <v>0</v>
      </c>
      <c r="AD52" s="37">
        <f t="shared" si="22"/>
        <v>0</v>
      </c>
      <c r="AE52" s="37">
        <f t="shared" si="22"/>
        <v>0</v>
      </c>
      <c r="AF52" s="37">
        <f t="shared" si="22"/>
        <v>0</v>
      </c>
      <c r="AG52" s="37">
        <f t="shared" si="22"/>
        <v>0</v>
      </c>
      <c r="AH52" s="37">
        <f t="shared" si="22"/>
        <v>0</v>
      </c>
      <c r="AI52" s="37">
        <f t="shared" si="22"/>
        <v>0</v>
      </c>
      <c r="AJ52" s="37">
        <f t="shared" si="22"/>
        <v>0</v>
      </c>
      <c r="AK52" s="37">
        <f t="shared" si="22"/>
        <v>0</v>
      </c>
      <c r="AL52" s="37">
        <f t="shared" si="22"/>
        <v>0</v>
      </c>
      <c r="AM52" s="37">
        <f t="shared" si="22"/>
        <v>0</v>
      </c>
      <c r="AN52" s="37">
        <f t="shared" si="22"/>
        <v>0</v>
      </c>
      <c r="AO52" s="37">
        <f t="shared" si="22"/>
        <v>0</v>
      </c>
      <c r="AP52" s="37">
        <f t="shared" si="22"/>
        <v>0</v>
      </c>
      <c r="AQ52" s="37">
        <f t="shared" si="22"/>
        <v>0</v>
      </c>
    </row>
    <row r="53" spans="1:43" x14ac:dyDescent="0.35">
      <c r="C53" s="31" t="s">
        <v>56</v>
      </c>
      <c r="D53" s="35"/>
      <c r="E53" s="27"/>
    </row>
    <row r="54" spans="1:43" x14ac:dyDescent="0.35">
      <c r="A54" t="s">
        <v>48</v>
      </c>
      <c r="B54" t="s">
        <v>57</v>
      </c>
      <c r="C54" s="35">
        <f>COUNTIF($D$3:$D$22,"s")</f>
        <v>11</v>
      </c>
      <c r="D54" t="s">
        <v>50</v>
      </c>
      <c r="E54" s="27" t="s">
        <v>36</v>
      </c>
      <c r="F54" t="s">
        <v>51</v>
      </c>
      <c r="J54" s="36">
        <f>AVERAGEIF($D$3:$D$22,"S",J$3:J$22)</f>
        <v>907.5</v>
      </c>
      <c r="K54" s="36">
        <f t="shared" ref="K54:AQ54" si="23">AVERAGEIF($D$3:$D$22,"S",K$3:K$22)</f>
        <v>725</v>
      </c>
      <c r="L54" s="36">
        <f t="shared" si="23"/>
        <v>797.5</v>
      </c>
      <c r="M54" s="36">
        <f t="shared" si="23"/>
        <v>907.5</v>
      </c>
      <c r="N54" s="36">
        <f t="shared" si="23"/>
        <v>725</v>
      </c>
      <c r="O54" s="36">
        <f t="shared" si="23"/>
        <v>797.5</v>
      </c>
      <c r="P54" s="36">
        <f t="shared" si="23"/>
        <v>2198</v>
      </c>
      <c r="Q54" s="36">
        <f t="shared" si="23"/>
        <v>2195</v>
      </c>
      <c r="R54" s="36">
        <f t="shared" si="23"/>
        <v>1630.5</v>
      </c>
      <c r="S54" s="36">
        <f t="shared" si="23"/>
        <v>2198</v>
      </c>
      <c r="T54" s="36">
        <f t="shared" si="23"/>
        <v>2640</v>
      </c>
      <c r="U54" s="36">
        <f t="shared" si="23"/>
        <v>2198</v>
      </c>
      <c r="V54" s="36">
        <f t="shared" si="23"/>
        <v>1467.5</v>
      </c>
      <c r="W54" s="36">
        <f t="shared" si="23"/>
        <v>2560</v>
      </c>
      <c r="X54" s="36">
        <f t="shared" si="23"/>
        <v>1430</v>
      </c>
      <c r="Y54" s="36">
        <f t="shared" si="23"/>
        <v>167.66666666666666</v>
      </c>
      <c r="Z54" s="36">
        <f t="shared" si="23"/>
        <v>100</v>
      </c>
      <c r="AA54" s="36">
        <f t="shared" si="23"/>
        <v>114.13333333333333</v>
      </c>
      <c r="AB54" s="36"/>
      <c r="AC54" s="36"/>
      <c r="AD54" s="36"/>
      <c r="AE54" s="36">
        <f t="shared" si="23"/>
        <v>5250</v>
      </c>
      <c r="AF54" s="36">
        <f t="shared" si="23"/>
        <v>5250</v>
      </c>
      <c r="AG54" s="36">
        <f t="shared" si="23"/>
        <v>5250</v>
      </c>
      <c r="AH54" s="36">
        <f t="shared" si="23"/>
        <v>1000</v>
      </c>
      <c r="AI54" s="36">
        <f t="shared" si="23"/>
        <v>898</v>
      </c>
      <c r="AJ54" s="36">
        <f t="shared" si="23"/>
        <v>1250</v>
      </c>
      <c r="AK54" s="36">
        <f t="shared" si="23"/>
        <v>939.5</v>
      </c>
      <c r="AL54" s="36">
        <f t="shared" si="23"/>
        <v>2000</v>
      </c>
      <c r="AM54" s="36">
        <f t="shared" si="23"/>
        <v>2000</v>
      </c>
      <c r="AN54" s="36">
        <f t="shared" si="23"/>
        <v>2000</v>
      </c>
      <c r="AO54" s="36">
        <f t="shared" si="23"/>
        <v>4000</v>
      </c>
      <c r="AP54" s="36">
        <f t="shared" si="23"/>
        <v>4000</v>
      </c>
      <c r="AQ54" s="36">
        <f t="shared" si="23"/>
        <v>4000</v>
      </c>
    </row>
    <row r="55" spans="1:43" x14ac:dyDescent="0.35">
      <c r="E55" s="27" t="s">
        <v>36</v>
      </c>
      <c r="F55" t="s">
        <v>43</v>
      </c>
      <c r="J55" s="37">
        <f>COUNTIFS($D$3:$D$22,"S",J$3:J$22,"&gt;1")</f>
        <v>4</v>
      </c>
      <c r="K55" s="37">
        <f t="shared" ref="K55:AQ55" si="24">COUNTIFS($D$3:$D$22,"S",K$3:K$22,"&gt;1")</f>
        <v>2</v>
      </c>
      <c r="L55" s="37">
        <f t="shared" si="24"/>
        <v>4</v>
      </c>
      <c r="M55" s="37">
        <f t="shared" si="24"/>
        <v>4</v>
      </c>
      <c r="N55" s="37">
        <f t="shared" si="24"/>
        <v>2</v>
      </c>
      <c r="O55" s="37">
        <f t="shared" si="24"/>
        <v>4</v>
      </c>
      <c r="P55" s="37">
        <f t="shared" si="24"/>
        <v>5</v>
      </c>
      <c r="Q55" s="37">
        <f t="shared" si="24"/>
        <v>2</v>
      </c>
      <c r="R55" s="37">
        <f t="shared" si="24"/>
        <v>5</v>
      </c>
      <c r="S55" s="37">
        <f t="shared" si="24"/>
        <v>5</v>
      </c>
      <c r="T55" s="37">
        <f t="shared" si="24"/>
        <v>2</v>
      </c>
      <c r="U55" s="37">
        <f t="shared" si="24"/>
        <v>5</v>
      </c>
      <c r="V55" s="37">
        <f t="shared" si="24"/>
        <v>2</v>
      </c>
      <c r="W55" s="37">
        <f t="shared" si="24"/>
        <v>1</v>
      </c>
      <c r="X55" s="37">
        <f t="shared" si="24"/>
        <v>2</v>
      </c>
      <c r="Y55" s="37">
        <f t="shared" si="24"/>
        <v>3</v>
      </c>
      <c r="Z55" s="37">
        <f t="shared" si="24"/>
        <v>1</v>
      </c>
      <c r="AA55" s="37">
        <f t="shared" si="24"/>
        <v>3</v>
      </c>
      <c r="AB55" s="37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2</v>
      </c>
      <c r="AF55" s="37">
        <f t="shared" si="24"/>
        <v>2</v>
      </c>
      <c r="AG55" s="37">
        <f t="shared" si="24"/>
        <v>2</v>
      </c>
      <c r="AH55" s="37">
        <f t="shared" si="24"/>
        <v>1</v>
      </c>
      <c r="AI55" s="37">
        <f t="shared" si="24"/>
        <v>3</v>
      </c>
      <c r="AJ55" s="37">
        <f t="shared" si="24"/>
        <v>2</v>
      </c>
      <c r="AK55" s="37">
        <f t="shared" si="24"/>
        <v>2</v>
      </c>
      <c r="AL55" s="37">
        <f t="shared" si="24"/>
        <v>1</v>
      </c>
      <c r="AM55" s="37">
        <f t="shared" si="24"/>
        <v>1</v>
      </c>
      <c r="AN55" s="37">
        <f t="shared" si="24"/>
        <v>1</v>
      </c>
      <c r="AO55" s="37">
        <f t="shared" si="24"/>
        <v>1</v>
      </c>
      <c r="AP55" s="37">
        <f t="shared" si="24"/>
        <v>1</v>
      </c>
      <c r="AQ55" s="37">
        <f t="shared" si="24"/>
        <v>1</v>
      </c>
    </row>
    <row r="56" spans="1:43" x14ac:dyDescent="0.35">
      <c r="A56" t="s">
        <v>52</v>
      </c>
      <c r="B56" t="s">
        <v>58</v>
      </c>
      <c r="C56" s="35">
        <f>COUNTIF($D$3:$D$22,"m")</f>
        <v>6</v>
      </c>
      <c r="D56" t="s">
        <v>50</v>
      </c>
      <c r="E56" s="27" t="s">
        <v>38</v>
      </c>
      <c r="F56" t="s">
        <v>51</v>
      </c>
      <c r="J56" s="36">
        <f>AVERAGEIF($D$3:$D$22,"m",J$3:J$22)</f>
        <v>400</v>
      </c>
      <c r="K56" s="36"/>
      <c r="L56" s="36">
        <f t="shared" ref="L56:AQ56" si="25">AVERAGEIF($D$3:$D$22,"m",L$3:L$22)</f>
        <v>280</v>
      </c>
      <c r="M56" s="36">
        <f t="shared" si="25"/>
        <v>400</v>
      </c>
      <c r="N56" s="36"/>
      <c r="O56" s="36">
        <f t="shared" si="25"/>
        <v>280</v>
      </c>
      <c r="P56" s="36">
        <f t="shared" si="25"/>
        <v>2000</v>
      </c>
      <c r="Q56" s="36"/>
      <c r="R56" s="36">
        <f t="shared" si="25"/>
        <v>1400</v>
      </c>
      <c r="S56" s="36">
        <f t="shared" si="25"/>
        <v>2000</v>
      </c>
      <c r="T56" s="36"/>
      <c r="U56" s="36">
        <f t="shared" si="25"/>
        <v>1400</v>
      </c>
      <c r="V56" s="36">
        <f t="shared" si="25"/>
        <v>1300</v>
      </c>
      <c r="W56" s="36"/>
      <c r="X56" s="36"/>
      <c r="Y56" s="36">
        <f t="shared" si="25"/>
        <v>165</v>
      </c>
      <c r="Z56" s="36">
        <f t="shared" si="25"/>
        <v>250</v>
      </c>
      <c r="AA56" s="36">
        <f t="shared" si="25"/>
        <v>165</v>
      </c>
      <c r="AB56" s="36"/>
      <c r="AC56" s="36"/>
      <c r="AD56" s="36"/>
      <c r="AE56" s="36">
        <f t="shared" si="25"/>
        <v>1715</v>
      </c>
      <c r="AF56" s="36"/>
      <c r="AG56" s="36">
        <f t="shared" si="25"/>
        <v>1200.5</v>
      </c>
      <c r="AH56" s="36"/>
      <c r="AI56" s="36">
        <f t="shared" si="25"/>
        <v>540</v>
      </c>
      <c r="AJ56" s="36">
        <f t="shared" si="25"/>
        <v>540</v>
      </c>
      <c r="AK56" s="36">
        <f t="shared" si="25"/>
        <v>302.40000000000003</v>
      </c>
      <c r="AL56" s="36">
        <f t="shared" si="25"/>
        <v>1350</v>
      </c>
      <c r="AM56" s="36">
        <f t="shared" si="25"/>
        <v>1350</v>
      </c>
      <c r="AN56" s="36">
        <f t="shared" si="25"/>
        <v>756.00000000000011</v>
      </c>
      <c r="AO56" s="36">
        <f t="shared" si="25"/>
        <v>3780</v>
      </c>
      <c r="AP56" s="36">
        <f t="shared" si="25"/>
        <v>3780</v>
      </c>
      <c r="AQ56" s="36">
        <f t="shared" si="25"/>
        <v>2116.8000000000002</v>
      </c>
    </row>
    <row r="57" spans="1:43" x14ac:dyDescent="0.35">
      <c r="E57" s="27" t="s">
        <v>38</v>
      </c>
      <c r="F57" t="s">
        <v>43</v>
      </c>
      <c r="J57" s="37">
        <f>COUNTIFS($D$3:$D$22,"m",J$3:J$22,"&gt;1")</f>
        <v>1</v>
      </c>
      <c r="K57" s="37">
        <f t="shared" ref="K57:AQ57" si="26">COUNTIFS($D$3:$D$22,"m",K$3:K$22,"&gt;1")</f>
        <v>0</v>
      </c>
      <c r="L57" s="37">
        <f t="shared" si="26"/>
        <v>1</v>
      </c>
      <c r="M57" s="37">
        <f t="shared" si="26"/>
        <v>1</v>
      </c>
      <c r="N57" s="37">
        <f t="shared" si="26"/>
        <v>0</v>
      </c>
      <c r="O57" s="37">
        <f t="shared" si="26"/>
        <v>1</v>
      </c>
      <c r="P57" s="37">
        <f t="shared" si="26"/>
        <v>1</v>
      </c>
      <c r="Q57" s="37">
        <f t="shared" si="26"/>
        <v>0</v>
      </c>
      <c r="R57" s="37">
        <f t="shared" si="26"/>
        <v>1</v>
      </c>
      <c r="S57" s="37">
        <f t="shared" si="26"/>
        <v>1</v>
      </c>
      <c r="T57" s="37">
        <f t="shared" si="26"/>
        <v>0</v>
      </c>
      <c r="U57" s="37">
        <f t="shared" si="26"/>
        <v>1</v>
      </c>
      <c r="V57" s="37">
        <f t="shared" si="26"/>
        <v>1</v>
      </c>
      <c r="W57" s="37">
        <f t="shared" si="26"/>
        <v>0</v>
      </c>
      <c r="X57" s="37">
        <f t="shared" si="26"/>
        <v>0</v>
      </c>
      <c r="Y57" s="37">
        <f t="shared" si="26"/>
        <v>2</v>
      </c>
      <c r="Z57" s="37">
        <f t="shared" si="26"/>
        <v>1</v>
      </c>
      <c r="AA57" s="37">
        <f t="shared" si="26"/>
        <v>2</v>
      </c>
      <c r="AB57" s="37">
        <f t="shared" si="26"/>
        <v>0</v>
      </c>
      <c r="AC57" s="37">
        <f t="shared" si="26"/>
        <v>0</v>
      </c>
      <c r="AD57" s="37">
        <f t="shared" si="26"/>
        <v>0</v>
      </c>
      <c r="AE57" s="37">
        <f t="shared" si="26"/>
        <v>1</v>
      </c>
      <c r="AF57" s="37">
        <f t="shared" si="26"/>
        <v>0</v>
      </c>
      <c r="AG57" s="37">
        <f t="shared" si="26"/>
        <v>1</v>
      </c>
      <c r="AH57" s="37">
        <f t="shared" si="26"/>
        <v>0</v>
      </c>
      <c r="AI57" s="37">
        <f t="shared" si="26"/>
        <v>1</v>
      </c>
      <c r="AJ57" s="37">
        <f t="shared" si="26"/>
        <v>1</v>
      </c>
      <c r="AK57" s="37">
        <f t="shared" si="26"/>
        <v>1</v>
      </c>
      <c r="AL57" s="37">
        <f t="shared" si="26"/>
        <v>1</v>
      </c>
      <c r="AM57" s="37">
        <f t="shared" si="26"/>
        <v>1</v>
      </c>
      <c r="AN57" s="37">
        <f t="shared" si="26"/>
        <v>1</v>
      </c>
      <c r="AO57" s="37">
        <f t="shared" si="26"/>
        <v>1</v>
      </c>
      <c r="AP57" s="37">
        <f t="shared" si="26"/>
        <v>1</v>
      </c>
      <c r="AQ57" s="37">
        <f t="shared" si="26"/>
        <v>1</v>
      </c>
    </row>
    <row r="58" spans="1:43" x14ac:dyDescent="0.35">
      <c r="A58" t="s">
        <v>53</v>
      </c>
      <c r="B58" t="s">
        <v>59</v>
      </c>
      <c r="C58" s="35">
        <f>COUNTIF($D$3:$D$22,"l")</f>
        <v>2</v>
      </c>
      <c r="D58" t="s">
        <v>50</v>
      </c>
      <c r="E58" s="27" t="s">
        <v>34</v>
      </c>
      <c r="F58" t="s">
        <v>51</v>
      </c>
      <c r="J58" s="36">
        <f>AVERAGEIF($D$3:$D$22,"l",J$3:J$22)</f>
        <v>475</v>
      </c>
      <c r="K58" s="36">
        <f t="shared" ref="K58:AQ58" si="27">AVERAGEIF($D$3:$D$22,"l",K$3:K$22)</f>
        <v>435.6</v>
      </c>
      <c r="L58" s="36">
        <f t="shared" si="27"/>
        <v>332.5</v>
      </c>
      <c r="M58" s="36">
        <f t="shared" si="27"/>
        <v>475</v>
      </c>
      <c r="N58" s="36">
        <f t="shared" si="27"/>
        <v>435.6</v>
      </c>
      <c r="O58" s="36">
        <f t="shared" si="27"/>
        <v>332.5</v>
      </c>
      <c r="P58" s="36">
        <f t="shared" si="27"/>
        <v>3325</v>
      </c>
      <c r="Q58" s="36">
        <f t="shared" si="27"/>
        <v>2826.25</v>
      </c>
      <c r="R58" s="36">
        <f t="shared" si="27"/>
        <v>2327.5</v>
      </c>
      <c r="S58" s="36">
        <f t="shared" si="27"/>
        <v>3325</v>
      </c>
      <c r="T58" s="36">
        <f t="shared" si="27"/>
        <v>2826.25</v>
      </c>
      <c r="U58" s="36">
        <f t="shared" si="27"/>
        <v>3325</v>
      </c>
      <c r="V58" s="36">
        <f t="shared" si="27"/>
        <v>950</v>
      </c>
      <c r="W58" s="36">
        <f t="shared" si="27"/>
        <v>807.5</v>
      </c>
      <c r="X58" s="36">
        <f t="shared" si="27"/>
        <v>665</v>
      </c>
      <c r="Y58" s="36">
        <f t="shared" si="27"/>
        <v>376.25</v>
      </c>
      <c r="Z58" s="36">
        <f t="shared" si="27"/>
        <v>712.5</v>
      </c>
      <c r="AA58" s="36">
        <f t="shared" si="27"/>
        <v>269.375</v>
      </c>
      <c r="AB58" s="36">
        <f t="shared" si="27"/>
        <v>71.25</v>
      </c>
      <c r="AC58" s="36">
        <f t="shared" si="27"/>
        <v>60</v>
      </c>
      <c r="AD58" s="36">
        <f t="shared" si="27"/>
        <v>49.875</v>
      </c>
      <c r="AE58" s="36"/>
      <c r="AF58" s="36"/>
      <c r="AG58" s="36"/>
      <c r="AH58" s="36"/>
      <c r="AI58" s="36"/>
      <c r="AJ58" s="36"/>
      <c r="AK58" s="36"/>
      <c r="AL58" s="36">
        <f t="shared" si="27"/>
        <v>2375</v>
      </c>
      <c r="AM58" s="36">
        <f t="shared" si="27"/>
        <v>2018.75</v>
      </c>
      <c r="AN58" s="36">
        <f t="shared" si="27"/>
        <v>1662.5</v>
      </c>
      <c r="AO58" s="36">
        <f t="shared" si="27"/>
        <v>4750</v>
      </c>
      <c r="AP58" s="36">
        <f t="shared" si="27"/>
        <v>4037.5</v>
      </c>
      <c r="AQ58" s="36">
        <f t="shared" si="27"/>
        <v>3325</v>
      </c>
    </row>
    <row r="59" spans="1:43" x14ac:dyDescent="0.35">
      <c r="E59" s="27" t="s">
        <v>34</v>
      </c>
      <c r="F59" t="s">
        <v>43</v>
      </c>
      <c r="J59" s="37">
        <f>COUNTIFS($D$3:$D$22,"l",J$3:J$22,"&gt;1")</f>
        <v>1</v>
      </c>
      <c r="K59" s="37">
        <f t="shared" ref="K59:AQ59" si="28">COUNTIFS($D$3:$D$22,"l",K$3:K$22,"&gt;1")</f>
        <v>1</v>
      </c>
      <c r="L59" s="37">
        <f t="shared" si="28"/>
        <v>1</v>
      </c>
      <c r="M59" s="37">
        <f t="shared" si="28"/>
        <v>1</v>
      </c>
      <c r="N59" s="37">
        <f t="shared" si="28"/>
        <v>1</v>
      </c>
      <c r="O59" s="37">
        <f t="shared" si="28"/>
        <v>1</v>
      </c>
      <c r="P59" s="37">
        <f t="shared" si="28"/>
        <v>1</v>
      </c>
      <c r="Q59" s="37">
        <f t="shared" si="28"/>
        <v>1</v>
      </c>
      <c r="R59" s="37">
        <f t="shared" si="28"/>
        <v>1</v>
      </c>
      <c r="S59" s="37">
        <f t="shared" si="28"/>
        <v>1</v>
      </c>
      <c r="T59" s="37">
        <f t="shared" si="28"/>
        <v>1</v>
      </c>
      <c r="U59" s="37">
        <f t="shared" si="28"/>
        <v>1</v>
      </c>
      <c r="V59" s="37">
        <f t="shared" si="28"/>
        <v>1</v>
      </c>
      <c r="W59" s="37">
        <f t="shared" si="28"/>
        <v>1</v>
      </c>
      <c r="X59" s="37">
        <f t="shared" si="28"/>
        <v>1</v>
      </c>
      <c r="Y59" s="37">
        <f t="shared" si="28"/>
        <v>2</v>
      </c>
      <c r="Z59" s="37">
        <f t="shared" si="28"/>
        <v>1</v>
      </c>
      <c r="AA59" s="37">
        <f t="shared" si="28"/>
        <v>2</v>
      </c>
      <c r="AB59" s="37">
        <f t="shared" si="28"/>
        <v>1</v>
      </c>
      <c r="AC59" s="37">
        <f t="shared" si="28"/>
        <v>1</v>
      </c>
      <c r="AD59" s="37">
        <f t="shared" si="28"/>
        <v>1</v>
      </c>
      <c r="AE59" s="37">
        <f t="shared" si="28"/>
        <v>0</v>
      </c>
      <c r="AF59" s="37">
        <f t="shared" si="28"/>
        <v>0</v>
      </c>
      <c r="AG59" s="37">
        <f t="shared" si="28"/>
        <v>0</v>
      </c>
      <c r="AH59" s="37">
        <f t="shared" si="28"/>
        <v>0</v>
      </c>
      <c r="AI59" s="37">
        <f t="shared" si="28"/>
        <v>0</v>
      </c>
      <c r="AJ59" s="37">
        <f t="shared" si="28"/>
        <v>0</v>
      </c>
      <c r="AK59" s="37">
        <f t="shared" si="28"/>
        <v>0</v>
      </c>
      <c r="AL59" s="37">
        <f t="shared" si="28"/>
        <v>1</v>
      </c>
      <c r="AM59" s="37">
        <f t="shared" si="28"/>
        <v>1</v>
      </c>
      <c r="AN59" s="37">
        <f t="shared" si="28"/>
        <v>1</v>
      </c>
      <c r="AO59" s="37">
        <f t="shared" si="28"/>
        <v>1</v>
      </c>
      <c r="AP59" s="37">
        <f t="shared" si="28"/>
        <v>1</v>
      </c>
      <c r="AQ59" s="37">
        <f t="shared" si="28"/>
        <v>1</v>
      </c>
    </row>
  </sheetData>
  <mergeCells count="11">
    <mergeCell ref="Y1:AA1"/>
    <mergeCell ref="J1:L1"/>
    <mergeCell ref="M1:O1"/>
    <mergeCell ref="P1:R1"/>
    <mergeCell ref="S1:U1"/>
    <mergeCell ref="V1:X1"/>
    <mergeCell ref="AI1:AK1"/>
    <mergeCell ref="AL1:AN1"/>
    <mergeCell ref="AO1:AQ1"/>
    <mergeCell ref="AB1:AD1"/>
    <mergeCell ref="AE1:A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70"/>
  <sheetViews>
    <sheetView topLeftCell="A119" workbookViewId="0">
      <selection activeCell="C129" sqref="C129"/>
    </sheetView>
  </sheetViews>
  <sheetFormatPr defaultRowHeight="14.5" x14ac:dyDescent="0.35"/>
  <cols>
    <col min="2" max="2" width="28.7265625" bestFit="1" customWidth="1"/>
    <col min="3" max="3" width="8.54296875" customWidth="1"/>
  </cols>
  <sheetData>
    <row r="1" spans="1:3" ht="18" x14ac:dyDescent="0.4">
      <c r="A1" s="67" t="s">
        <v>94</v>
      </c>
    </row>
    <row r="2" spans="1:3" x14ac:dyDescent="0.35">
      <c r="A2" t="s">
        <v>203</v>
      </c>
    </row>
    <row r="3" spans="1:3" ht="43.5" x14ac:dyDescent="0.35">
      <c r="A3" s="68" t="s">
        <v>95</v>
      </c>
      <c r="B3" s="68" t="s">
        <v>96</v>
      </c>
      <c r="C3" s="68" t="s">
        <v>97</v>
      </c>
    </row>
    <row r="4" spans="1:3" x14ac:dyDescent="0.35">
      <c r="A4" s="69" t="s">
        <v>33</v>
      </c>
      <c r="B4" s="70" t="s">
        <v>204</v>
      </c>
      <c r="C4" s="138">
        <v>1</v>
      </c>
    </row>
    <row r="5" spans="1:3" x14ac:dyDescent="0.35">
      <c r="A5" s="69" t="s">
        <v>98</v>
      </c>
      <c r="B5" s="70" t="s">
        <v>205</v>
      </c>
      <c r="C5" s="138">
        <v>0.75354531560000004</v>
      </c>
    </row>
    <row r="6" spans="1:3" x14ac:dyDescent="0.35">
      <c r="A6" s="69" t="s">
        <v>61</v>
      </c>
      <c r="B6" s="70" t="s">
        <v>206</v>
      </c>
      <c r="C6" s="138">
        <v>0.25132256990000001</v>
      </c>
    </row>
    <row r="7" spans="1:3" x14ac:dyDescent="0.35">
      <c r="A7" s="69" t="s">
        <v>62</v>
      </c>
      <c r="B7" s="70" t="s">
        <v>207</v>
      </c>
      <c r="C7" s="138">
        <v>1.2149174124</v>
      </c>
    </row>
    <row r="8" spans="1:3" x14ac:dyDescent="0.35">
      <c r="A8" s="69" t="s">
        <v>100</v>
      </c>
      <c r="B8" s="70" t="s">
        <v>208</v>
      </c>
      <c r="C8" s="138">
        <v>1.0240398209999999</v>
      </c>
    </row>
    <row r="9" spans="1:3" x14ac:dyDescent="0.35">
      <c r="A9" s="69" t="s">
        <v>63</v>
      </c>
      <c r="B9" s="70" t="s">
        <v>99</v>
      </c>
      <c r="C9" s="138">
        <v>1.1202777020000001</v>
      </c>
    </row>
    <row r="10" spans="1:3" x14ac:dyDescent="0.35">
      <c r="A10" s="69" t="s">
        <v>67</v>
      </c>
      <c r="B10" s="70" t="s">
        <v>209</v>
      </c>
      <c r="C10" s="138">
        <v>0.67632283179999997</v>
      </c>
    </row>
    <row r="11" spans="1:3" x14ac:dyDescent="0.35">
      <c r="A11" s="69" t="s">
        <v>70</v>
      </c>
      <c r="B11" s="70" t="s">
        <v>210</v>
      </c>
      <c r="C11" s="138">
        <v>1.40919353E-2</v>
      </c>
    </row>
    <row r="12" spans="1:3" x14ac:dyDescent="0.35">
      <c r="A12" s="69" t="s">
        <v>66</v>
      </c>
      <c r="B12" s="70" t="s">
        <v>211</v>
      </c>
      <c r="C12" s="138">
        <v>9.3974239000000001E-3</v>
      </c>
    </row>
    <row r="13" spans="1:3" x14ac:dyDescent="0.35">
      <c r="A13" s="69" t="s">
        <v>69</v>
      </c>
      <c r="B13" s="70" t="s">
        <v>212</v>
      </c>
      <c r="C13" s="138">
        <v>0.1423251998</v>
      </c>
    </row>
    <row r="14" spans="1:3" x14ac:dyDescent="0.35">
      <c r="A14" s="69" t="s">
        <v>148</v>
      </c>
      <c r="B14" s="70" t="s">
        <v>213</v>
      </c>
      <c r="C14" s="138">
        <v>0.27229407760000002</v>
      </c>
    </row>
    <row r="15" spans="1:3" x14ac:dyDescent="0.35">
      <c r="A15" s="69" t="s">
        <v>214</v>
      </c>
      <c r="B15" s="70" t="s">
        <v>215</v>
      </c>
      <c r="C15" s="138">
        <v>1.28511445E-2</v>
      </c>
    </row>
    <row r="16" spans="1:3" x14ac:dyDescent="0.35">
      <c r="A16" s="69" t="s">
        <v>216</v>
      </c>
      <c r="B16" s="70" t="s">
        <v>217</v>
      </c>
      <c r="C16" s="138">
        <v>9.2860467999999995E-3</v>
      </c>
    </row>
    <row r="17" spans="1:3" x14ac:dyDescent="0.35">
      <c r="A17" s="69" t="s">
        <v>218</v>
      </c>
      <c r="B17" s="70" t="s">
        <v>219</v>
      </c>
      <c r="C17" s="138">
        <v>2.0999250999999999E-3</v>
      </c>
    </row>
    <row r="18" spans="1:3" x14ac:dyDescent="0.35">
      <c r="A18" s="69" t="s">
        <v>103</v>
      </c>
      <c r="B18" s="70" t="s">
        <v>220</v>
      </c>
      <c r="C18" s="138">
        <v>0.55866283490000002</v>
      </c>
    </row>
    <row r="19" spans="1:3" x14ac:dyDescent="0.35">
      <c r="A19" s="69" t="s">
        <v>221</v>
      </c>
      <c r="B19" s="70" t="s">
        <v>222</v>
      </c>
      <c r="C19" s="138">
        <v>2.8203748999999999E-3</v>
      </c>
    </row>
    <row r="20" spans="1:3" x14ac:dyDescent="0.35">
      <c r="A20" s="69" t="s">
        <v>101</v>
      </c>
      <c r="B20" s="70" t="s">
        <v>223</v>
      </c>
      <c r="C20" s="138">
        <v>2.2014262199999999E-2</v>
      </c>
    </row>
    <row r="21" spans="1:3" x14ac:dyDescent="0.35">
      <c r="A21" s="69" t="s">
        <v>224</v>
      </c>
      <c r="B21" s="70" t="s">
        <v>225</v>
      </c>
      <c r="C21" s="138">
        <v>0.55865921789999995</v>
      </c>
    </row>
    <row r="22" spans="1:3" x14ac:dyDescent="0.35">
      <c r="A22" s="69" t="s">
        <v>226</v>
      </c>
      <c r="B22" s="70" t="s">
        <v>227</v>
      </c>
      <c r="C22" s="138">
        <v>0.58945157309999996</v>
      </c>
    </row>
    <row r="23" spans="1:3" x14ac:dyDescent="0.35">
      <c r="A23" s="69" t="s">
        <v>228</v>
      </c>
      <c r="B23" s="70" t="s">
        <v>229</v>
      </c>
      <c r="C23" s="138">
        <v>0.57278889369999997</v>
      </c>
    </row>
    <row r="24" spans="1:3" x14ac:dyDescent="0.35">
      <c r="A24" s="69" t="s">
        <v>230</v>
      </c>
      <c r="B24" s="70" t="s">
        <v>231</v>
      </c>
      <c r="C24" s="138">
        <v>0.5</v>
      </c>
    </row>
    <row r="25" spans="1:3" x14ac:dyDescent="0.35">
      <c r="A25" s="69" t="s">
        <v>118</v>
      </c>
      <c r="B25" s="70" t="s">
        <v>119</v>
      </c>
      <c r="C25" s="138">
        <v>1.1840761199999999E-2</v>
      </c>
    </row>
    <row r="26" spans="1:3" x14ac:dyDescent="0.35">
      <c r="A26" s="69" t="s">
        <v>133</v>
      </c>
      <c r="B26" s="70" t="s">
        <v>232</v>
      </c>
      <c r="C26" s="138">
        <v>0.57278889369999997</v>
      </c>
    </row>
    <row r="27" spans="1:3" x14ac:dyDescent="0.35">
      <c r="A27" s="69" t="s">
        <v>149</v>
      </c>
      <c r="B27" s="70" t="s">
        <v>233</v>
      </c>
      <c r="C27" s="138">
        <v>2.6595744681000002</v>
      </c>
    </row>
    <row r="28" spans="1:3" x14ac:dyDescent="0.35">
      <c r="A28" s="69" t="s">
        <v>234</v>
      </c>
      <c r="B28" s="70" t="s">
        <v>235</v>
      </c>
      <c r="C28" s="138">
        <v>5.4303849999999998E-4</v>
      </c>
    </row>
    <row r="29" spans="1:3" x14ac:dyDescent="0.35">
      <c r="A29" s="69" t="s">
        <v>236</v>
      </c>
      <c r="B29" s="70" t="s">
        <v>237</v>
      </c>
      <c r="C29" s="138">
        <v>1</v>
      </c>
    </row>
    <row r="30" spans="1:3" x14ac:dyDescent="0.35">
      <c r="A30" s="69" t="s">
        <v>120</v>
      </c>
      <c r="B30" s="70" t="s">
        <v>238</v>
      </c>
      <c r="C30" s="138">
        <v>0.72397260750000003</v>
      </c>
    </row>
    <row r="31" spans="1:3" x14ac:dyDescent="0.35">
      <c r="A31" s="69" t="s">
        <v>104</v>
      </c>
      <c r="B31" s="70" t="s">
        <v>239</v>
      </c>
      <c r="C31" s="138">
        <v>0.1449781372</v>
      </c>
    </row>
    <row r="32" spans="1:3" x14ac:dyDescent="0.35">
      <c r="A32" s="69" t="s">
        <v>240</v>
      </c>
      <c r="B32" s="70" t="s">
        <v>241</v>
      </c>
      <c r="C32" s="138">
        <v>1</v>
      </c>
    </row>
    <row r="33" spans="1:3" x14ac:dyDescent="0.35">
      <c r="A33" s="69" t="s">
        <v>242</v>
      </c>
      <c r="B33" s="70" t="s">
        <v>243</v>
      </c>
      <c r="C33" s="138">
        <v>1.40919353E-2</v>
      </c>
    </row>
    <row r="34" spans="1:3" x14ac:dyDescent="0.35">
      <c r="A34" s="69" t="s">
        <v>162</v>
      </c>
      <c r="B34" s="70" t="s">
        <v>244</v>
      </c>
      <c r="C34" s="138">
        <v>9.1700859199999998E-2</v>
      </c>
    </row>
    <row r="35" spans="1:3" x14ac:dyDescent="0.35">
      <c r="A35" s="69" t="s">
        <v>245</v>
      </c>
      <c r="B35" s="70" t="s">
        <v>246</v>
      </c>
      <c r="C35" s="138">
        <v>0.48721117850000001</v>
      </c>
    </row>
    <row r="36" spans="1:3" x14ac:dyDescent="0.35">
      <c r="A36" s="69" t="s">
        <v>247</v>
      </c>
      <c r="B36" s="70" t="s">
        <v>248</v>
      </c>
      <c r="C36" s="138">
        <v>0.49666164769999999</v>
      </c>
    </row>
    <row r="37" spans="1:3" x14ac:dyDescent="0.35">
      <c r="A37" s="69" t="s">
        <v>249</v>
      </c>
      <c r="B37" s="70" t="s">
        <v>250</v>
      </c>
      <c r="C37" s="138">
        <v>6.0476900000000001E-4</v>
      </c>
    </row>
    <row r="38" spans="1:3" x14ac:dyDescent="0.35">
      <c r="A38" s="69" t="s">
        <v>105</v>
      </c>
      <c r="B38" s="70" t="s">
        <v>251</v>
      </c>
      <c r="C38" s="138">
        <v>1.3968155E-3</v>
      </c>
    </row>
    <row r="39" spans="1:3" x14ac:dyDescent="0.35">
      <c r="A39" s="69" t="s">
        <v>106</v>
      </c>
      <c r="B39" s="70" t="s">
        <v>252</v>
      </c>
      <c r="C39" s="138">
        <v>2.9136420000000002E-4</v>
      </c>
    </row>
    <row r="40" spans="1:3" x14ac:dyDescent="0.35">
      <c r="A40" s="69" t="s">
        <v>107</v>
      </c>
      <c r="B40" s="70" t="s">
        <v>253</v>
      </c>
      <c r="C40" s="138">
        <v>1.750901E-3</v>
      </c>
    </row>
    <row r="41" spans="1:3" x14ac:dyDescent="0.35">
      <c r="A41" s="69" t="s">
        <v>254</v>
      </c>
      <c r="B41" s="70" t="s">
        <v>255</v>
      </c>
      <c r="C41" s="138">
        <v>1</v>
      </c>
    </row>
    <row r="42" spans="1:3" x14ac:dyDescent="0.35">
      <c r="A42" s="69" t="s">
        <v>256</v>
      </c>
      <c r="B42" s="70" t="s">
        <v>257</v>
      </c>
      <c r="C42" s="138">
        <v>3.7735849100000003E-2</v>
      </c>
    </row>
    <row r="43" spans="1:3" x14ac:dyDescent="0.35">
      <c r="A43" s="69" t="s">
        <v>258</v>
      </c>
      <c r="B43" s="70" t="s">
        <v>259</v>
      </c>
      <c r="C43" s="138">
        <v>1.0159405999999999E-2</v>
      </c>
    </row>
    <row r="44" spans="1:3" x14ac:dyDescent="0.35">
      <c r="A44" s="69" t="s">
        <v>134</v>
      </c>
      <c r="B44" s="70" t="s">
        <v>260</v>
      </c>
      <c r="C44" s="138">
        <v>4.3504833499999999E-2</v>
      </c>
    </row>
    <row r="45" spans="1:3" x14ac:dyDescent="0.35">
      <c r="A45" s="69" t="s">
        <v>261</v>
      </c>
      <c r="B45" s="70" t="s">
        <v>262</v>
      </c>
      <c r="C45" s="138">
        <v>5.6252409E-3</v>
      </c>
    </row>
    <row r="46" spans="1:3" x14ac:dyDescent="0.35">
      <c r="A46" s="69" t="s">
        <v>135</v>
      </c>
      <c r="B46" s="70" t="s">
        <v>263</v>
      </c>
      <c r="C46" s="138">
        <v>0.15007387010000001</v>
      </c>
    </row>
    <row r="47" spans="1:3" x14ac:dyDescent="0.35">
      <c r="A47" s="69" t="s">
        <v>108</v>
      </c>
      <c r="B47" s="70" t="s">
        <v>264</v>
      </c>
      <c r="C47" s="138">
        <v>1.9623077700000002E-2</v>
      </c>
    </row>
    <row r="48" spans="1:3" x14ac:dyDescent="0.35">
      <c r="A48" s="69" t="s">
        <v>163</v>
      </c>
      <c r="B48" s="70" t="s">
        <v>265</v>
      </c>
      <c r="C48" s="138">
        <v>8.3647089000000001E-3</v>
      </c>
    </row>
    <row r="49" spans="1:3" x14ac:dyDescent="0.35">
      <c r="A49" s="69" t="s">
        <v>164</v>
      </c>
      <c r="B49" s="70" t="s">
        <v>266</v>
      </c>
      <c r="C49" s="138">
        <v>6.0406594500000001E-2</v>
      </c>
    </row>
    <row r="50" spans="1:3" x14ac:dyDescent="0.35">
      <c r="A50" s="69" t="s">
        <v>267</v>
      </c>
      <c r="B50" s="70" t="s">
        <v>268</v>
      </c>
      <c r="C50" s="138">
        <v>6.6666666700000002E-2</v>
      </c>
    </row>
    <row r="51" spans="1:3" x14ac:dyDescent="0.35">
      <c r="A51" s="69" t="s">
        <v>269</v>
      </c>
      <c r="B51" s="70" t="s">
        <v>270</v>
      </c>
      <c r="C51" s="138">
        <v>3.4591295799999998E-2</v>
      </c>
    </row>
    <row r="52" spans="1:3" x14ac:dyDescent="0.35">
      <c r="A52" s="69" t="s">
        <v>121</v>
      </c>
      <c r="B52" s="70" t="s">
        <v>271</v>
      </c>
      <c r="C52" s="138">
        <v>0.45963618309999998</v>
      </c>
    </row>
    <row r="53" spans="1:3" x14ac:dyDescent="0.35">
      <c r="A53" s="69" t="s">
        <v>272</v>
      </c>
      <c r="B53" s="70" t="s">
        <v>273</v>
      </c>
      <c r="C53" s="138">
        <v>1.2149174124</v>
      </c>
    </row>
    <row r="54" spans="1:3" x14ac:dyDescent="0.35">
      <c r="A54" s="69" t="s">
        <v>274</v>
      </c>
      <c r="B54" s="70" t="s">
        <v>275</v>
      </c>
      <c r="C54" s="138">
        <v>0.34191565480000002</v>
      </c>
    </row>
    <row r="55" spans="1:3" x14ac:dyDescent="0.35">
      <c r="A55" s="69" t="s">
        <v>276</v>
      </c>
      <c r="B55" s="70" t="s">
        <v>277</v>
      </c>
      <c r="C55" s="138">
        <v>1.2149174124</v>
      </c>
    </row>
    <row r="56" spans="1:3" x14ac:dyDescent="0.35">
      <c r="A56" s="69" t="s">
        <v>278</v>
      </c>
      <c r="B56" s="70" t="s">
        <v>279</v>
      </c>
      <c r="C56" s="138">
        <v>0.1852671256</v>
      </c>
    </row>
    <row r="57" spans="1:3" x14ac:dyDescent="0.35">
      <c r="A57" s="69" t="s">
        <v>280</v>
      </c>
      <c r="B57" s="70" t="s">
        <v>281</v>
      </c>
      <c r="C57" s="138">
        <v>1.2149174124</v>
      </c>
    </row>
    <row r="58" spans="1:3" x14ac:dyDescent="0.35">
      <c r="A58" s="69" t="s">
        <v>282</v>
      </c>
      <c r="B58" s="70" t="s">
        <v>283</v>
      </c>
      <c r="C58" s="138">
        <v>2.0002818200000001E-2</v>
      </c>
    </row>
    <row r="59" spans="1:3" x14ac:dyDescent="0.35">
      <c r="A59" s="69" t="s">
        <v>284</v>
      </c>
      <c r="B59" s="70" t="s">
        <v>285</v>
      </c>
      <c r="C59" s="138">
        <v>1.089117E-4</v>
      </c>
    </row>
    <row r="60" spans="1:3" x14ac:dyDescent="0.35">
      <c r="A60" s="69" t="s">
        <v>286</v>
      </c>
      <c r="B60" s="70" t="s">
        <v>287</v>
      </c>
      <c r="C60" s="138">
        <v>0.13032035219999999</v>
      </c>
    </row>
    <row r="61" spans="1:3" x14ac:dyDescent="0.35">
      <c r="A61" s="69" t="s">
        <v>288</v>
      </c>
      <c r="B61" s="70" t="s">
        <v>289</v>
      </c>
      <c r="C61" s="138">
        <v>4.7826146999999999E-3</v>
      </c>
    </row>
    <row r="62" spans="1:3" x14ac:dyDescent="0.35">
      <c r="A62" s="69" t="s">
        <v>68</v>
      </c>
      <c r="B62" s="70" t="s">
        <v>290</v>
      </c>
      <c r="C62" s="138">
        <v>0.12756416070000001</v>
      </c>
    </row>
    <row r="63" spans="1:3" x14ac:dyDescent="0.35">
      <c r="A63" s="69" t="s">
        <v>109</v>
      </c>
      <c r="B63" s="70" t="s">
        <v>291</v>
      </c>
      <c r="C63" s="138">
        <v>4.0888582999999999E-2</v>
      </c>
    </row>
    <row r="64" spans="1:3" x14ac:dyDescent="0.35">
      <c r="A64" s="69" t="s">
        <v>136</v>
      </c>
      <c r="B64" s="70" t="s">
        <v>292</v>
      </c>
      <c r="C64" s="138">
        <v>0.15170744999999999</v>
      </c>
    </row>
    <row r="65" spans="1:3" x14ac:dyDescent="0.35">
      <c r="A65" s="69" t="s">
        <v>293</v>
      </c>
      <c r="B65" s="70" t="s">
        <v>294</v>
      </c>
      <c r="C65" s="138">
        <v>1.05728018E-2</v>
      </c>
    </row>
    <row r="66" spans="1:3" x14ac:dyDescent="0.35">
      <c r="A66" s="69" t="s">
        <v>137</v>
      </c>
      <c r="B66" s="70" t="s">
        <v>295</v>
      </c>
      <c r="C66" s="138">
        <v>3.4457404999999998E-3</v>
      </c>
    </row>
    <row r="67" spans="1:3" x14ac:dyDescent="0.35">
      <c r="A67" s="69" t="s">
        <v>122</v>
      </c>
      <c r="B67" s="70" t="s">
        <v>296</v>
      </c>
      <c r="C67" s="138">
        <v>7.0103099999999996E-5</v>
      </c>
    </row>
    <row r="68" spans="1:3" x14ac:dyDescent="0.35">
      <c r="A68" s="69" t="s">
        <v>150</v>
      </c>
      <c r="B68" s="70" t="s">
        <v>297</v>
      </c>
      <c r="C68" s="138">
        <v>0.28702495259999999</v>
      </c>
    </row>
    <row r="69" spans="1:3" x14ac:dyDescent="0.35">
      <c r="A69" s="69" t="s">
        <v>298</v>
      </c>
      <c r="B69" s="70" t="s">
        <v>299</v>
      </c>
      <c r="C69" s="138">
        <v>1.2149174124</v>
      </c>
    </row>
    <row r="70" spans="1:3" x14ac:dyDescent="0.35">
      <c r="A70" s="69" t="s">
        <v>132</v>
      </c>
      <c r="B70" s="70" t="s">
        <v>300</v>
      </c>
      <c r="C70" s="138">
        <v>8.430299E-4</v>
      </c>
    </row>
    <row r="71" spans="1:3" x14ac:dyDescent="0.35">
      <c r="A71" s="69" t="s">
        <v>301</v>
      </c>
      <c r="B71" s="70" t="s">
        <v>302</v>
      </c>
      <c r="C71" s="138">
        <v>2.3782200000000001E-5</v>
      </c>
    </row>
    <row r="72" spans="1:3" x14ac:dyDescent="0.35">
      <c r="A72" s="69" t="s">
        <v>138</v>
      </c>
      <c r="B72" s="70" t="s">
        <v>303</v>
      </c>
      <c r="C72" s="138">
        <v>8.2056383E-3</v>
      </c>
    </row>
    <row r="73" spans="1:3" x14ac:dyDescent="0.35">
      <c r="A73" s="69" t="s">
        <v>304</v>
      </c>
      <c r="B73" s="70" t="s">
        <v>305</v>
      </c>
      <c r="C73" s="138">
        <v>1.2149174124</v>
      </c>
    </row>
    <row r="74" spans="1:3" x14ac:dyDescent="0.35">
      <c r="A74" s="69" t="s">
        <v>306</v>
      </c>
      <c r="B74" s="70" t="s">
        <v>307</v>
      </c>
      <c r="C74" s="138">
        <v>7.4222005999999997E-3</v>
      </c>
    </row>
    <row r="75" spans="1:3" x14ac:dyDescent="0.35">
      <c r="A75" s="69" t="s">
        <v>151</v>
      </c>
      <c r="B75" s="70" t="s">
        <v>308</v>
      </c>
      <c r="C75" s="138">
        <v>1.4104372355000001</v>
      </c>
    </row>
    <row r="76" spans="1:3" x14ac:dyDescent="0.35">
      <c r="A76" s="69" t="s">
        <v>165</v>
      </c>
      <c r="B76" s="70" t="s">
        <v>309</v>
      </c>
      <c r="C76" s="138">
        <v>9.6767385000000004E-3</v>
      </c>
    </row>
    <row r="77" spans="1:3" x14ac:dyDescent="0.35">
      <c r="A77" s="69" t="s">
        <v>310</v>
      </c>
      <c r="B77" s="70" t="s">
        <v>311</v>
      </c>
      <c r="C77" s="138">
        <v>1.4321864E-2</v>
      </c>
    </row>
    <row r="78" spans="1:3" x14ac:dyDescent="0.35">
      <c r="A78" s="69" t="s">
        <v>312</v>
      </c>
      <c r="B78" s="70" t="s">
        <v>313</v>
      </c>
      <c r="C78" s="138">
        <v>2.4581080000000001E-4</v>
      </c>
    </row>
    <row r="79" spans="1:3" x14ac:dyDescent="0.35">
      <c r="A79" s="69" t="s">
        <v>314</v>
      </c>
      <c r="B79" s="70" t="s">
        <v>315</v>
      </c>
      <c r="C79" s="138">
        <v>2.2771365000000001E-3</v>
      </c>
    </row>
    <row r="80" spans="1:3" x14ac:dyDescent="0.35">
      <c r="A80" s="69" t="s">
        <v>316</v>
      </c>
      <c r="B80" s="70" t="s">
        <v>317</v>
      </c>
      <c r="C80" s="138">
        <v>1.1110229E-3</v>
      </c>
    </row>
    <row r="81" spans="1:3" x14ac:dyDescent="0.35">
      <c r="A81" s="69" t="s">
        <v>102</v>
      </c>
      <c r="B81" s="70" t="s">
        <v>318</v>
      </c>
      <c r="C81" s="138">
        <v>8.2368519999999996E-4</v>
      </c>
    </row>
    <row r="82" spans="1:3" x14ac:dyDescent="0.35">
      <c r="A82" s="69" t="s">
        <v>152</v>
      </c>
      <c r="B82" s="70" t="s">
        <v>319</v>
      </c>
      <c r="C82" s="138">
        <v>3.2873344027</v>
      </c>
    </row>
    <row r="83" spans="1:3" x14ac:dyDescent="0.35">
      <c r="A83" s="69" t="s">
        <v>110</v>
      </c>
      <c r="B83" s="70" t="s">
        <v>320</v>
      </c>
      <c r="C83" s="138">
        <v>1.2195122654999999</v>
      </c>
    </row>
    <row r="84" spans="1:3" x14ac:dyDescent="0.35">
      <c r="A84" s="69" t="s">
        <v>153</v>
      </c>
      <c r="B84" s="70" t="s">
        <v>321</v>
      </c>
      <c r="C84" s="138">
        <v>2.5812753000000002E-3</v>
      </c>
    </row>
    <row r="85" spans="1:3" x14ac:dyDescent="0.35">
      <c r="A85" s="69" t="s">
        <v>322</v>
      </c>
      <c r="B85" s="70" t="s">
        <v>323</v>
      </c>
      <c r="C85" s="138">
        <v>1.151505E-4</v>
      </c>
    </row>
    <row r="86" spans="1:3" x14ac:dyDescent="0.35">
      <c r="A86" s="69" t="s">
        <v>154</v>
      </c>
      <c r="B86" s="70" t="s">
        <v>324</v>
      </c>
      <c r="C86" s="138">
        <v>6.6334990000000002E-4</v>
      </c>
    </row>
    <row r="87" spans="1:3" x14ac:dyDescent="0.35">
      <c r="A87" s="69" t="s">
        <v>123</v>
      </c>
      <c r="B87" s="70" t="s">
        <v>325</v>
      </c>
      <c r="C87" s="138">
        <v>5.6327820999999998E-3</v>
      </c>
    </row>
    <row r="88" spans="1:3" x14ac:dyDescent="0.35">
      <c r="A88" s="69" t="s">
        <v>326</v>
      </c>
      <c r="B88" s="70" t="s">
        <v>327</v>
      </c>
      <c r="C88" s="138">
        <v>4.9226095999999999E-3</v>
      </c>
    </row>
    <row r="89" spans="1:3" x14ac:dyDescent="0.35">
      <c r="A89" s="69" t="s">
        <v>328</v>
      </c>
      <c r="B89" s="70" t="s">
        <v>329</v>
      </c>
      <c r="C89" s="138">
        <v>6.6788707200000005E-2</v>
      </c>
    </row>
    <row r="90" spans="1:3" x14ac:dyDescent="0.35">
      <c r="A90" s="69" t="s">
        <v>330</v>
      </c>
      <c r="B90" s="70" t="s">
        <v>331</v>
      </c>
      <c r="C90" s="138">
        <v>0.71204979099999999</v>
      </c>
    </row>
    <row r="91" spans="1:3" x14ac:dyDescent="0.35">
      <c r="A91" s="69" t="s">
        <v>166</v>
      </c>
      <c r="B91" s="70" t="s">
        <v>332</v>
      </c>
      <c r="C91" s="138">
        <v>0.104599874</v>
      </c>
    </row>
    <row r="92" spans="1:3" x14ac:dyDescent="0.35">
      <c r="A92" s="69" t="s">
        <v>139</v>
      </c>
      <c r="B92" s="70" t="s">
        <v>140</v>
      </c>
      <c r="C92" s="138">
        <v>5.6138767499999999E-2</v>
      </c>
    </row>
    <row r="93" spans="1:3" x14ac:dyDescent="0.35">
      <c r="A93" s="69" t="s">
        <v>333</v>
      </c>
      <c r="B93" s="70" t="s">
        <v>334</v>
      </c>
      <c r="C93" s="138">
        <v>2.732791E-4</v>
      </c>
    </row>
    <row r="94" spans="1:3" x14ac:dyDescent="0.35">
      <c r="A94" s="69" t="s">
        <v>141</v>
      </c>
      <c r="B94" s="70" t="s">
        <v>335</v>
      </c>
      <c r="C94" s="138">
        <v>1.8129677800000001E-2</v>
      </c>
    </row>
    <row r="95" spans="1:3" x14ac:dyDescent="0.35">
      <c r="A95" s="69" t="s">
        <v>336</v>
      </c>
      <c r="B95" s="70" t="s">
        <v>337</v>
      </c>
      <c r="C95" s="138">
        <v>6.6313859999999995E-4</v>
      </c>
    </row>
    <row r="96" spans="1:3" x14ac:dyDescent="0.35">
      <c r="A96" s="69" t="s">
        <v>338</v>
      </c>
      <c r="B96" s="70" t="s">
        <v>339</v>
      </c>
      <c r="C96" s="138">
        <v>3.7506459999999997E-4</v>
      </c>
    </row>
    <row r="97" spans="1:3" x14ac:dyDescent="0.35">
      <c r="A97" s="69" t="s">
        <v>340</v>
      </c>
      <c r="B97" s="70" t="s">
        <v>341</v>
      </c>
      <c r="C97" s="138">
        <v>0.1238486997</v>
      </c>
    </row>
    <row r="98" spans="1:3" x14ac:dyDescent="0.35">
      <c r="A98" s="69" t="s">
        <v>342</v>
      </c>
      <c r="B98" s="70" t="s">
        <v>343</v>
      </c>
      <c r="C98" s="138">
        <v>2.71456757E-2</v>
      </c>
    </row>
    <row r="99" spans="1:3" x14ac:dyDescent="0.35">
      <c r="A99" s="69" t="s">
        <v>167</v>
      </c>
      <c r="B99" s="70" t="s">
        <v>344</v>
      </c>
      <c r="C99" s="138">
        <v>2.7578731700000001E-2</v>
      </c>
    </row>
    <row r="100" spans="1:3" x14ac:dyDescent="0.35">
      <c r="A100" s="69" t="s">
        <v>124</v>
      </c>
      <c r="B100" s="70" t="s">
        <v>345</v>
      </c>
      <c r="C100" s="138">
        <v>6.4832795299999996E-2</v>
      </c>
    </row>
    <row r="101" spans="1:3" x14ac:dyDescent="0.35">
      <c r="A101" s="69" t="s">
        <v>346</v>
      </c>
      <c r="B101" s="70" t="s">
        <v>347</v>
      </c>
      <c r="C101" s="138">
        <v>1.3609087000000001E-3</v>
      </c>
    </row>
    <row r="102" spans="1:3" x14ac:dyDescent="0.35">
      <c r="A102" s="69" t="s">
        <v>60</v>
      </c>
      <c r="B102" s="70" t="s">
        <v>348</v>
      </c>
      <c r="C102" s="138">
        <v>5.08580556E-2</v>
      </c>
    </row>
    <row r="103" spans="1:3" x14ac:dyDescent="0.35">
      <c r="A103" s="69" t="s">
        <v>125</v>
      </c>
      <c r="B103" s="70" t="s">
        <v>349</v>
      </c>
      <c r="C103" s="138">
        <v>0.23854588130000001</v>
      </c>
    </row>
    <row r="104" spans="1:3" x14ac:dyDescent="0.35">
      <c r="A104" s="69" t="s">
        <v>350</v>
      </c>
      <c r="B104" s="70" t="s">
        <v>351</v>
      </c>
      <c r="C104" s="138">
        <v>1.6323005500000001E-2</v>
      </c>
    </row>
    <row r="105" spans="1:3" x14ac:dyDescent="0.35">
      <c r="A105" s="69" t="s">
        <v>168</v>
      </c>
      <c r="B105" s="70" t="s">
        <v>352</v>
      </c>
      <c r="C105" s="138">
        <v>6.6788707200000005E-2</v>
      </c>
    </row>
    <row r="106" spans="1:3" x14ac:dyDescent="0.35">
      <c r="A106" s="69" t="s">
        <v>169</v>
      </c>
      <c r="B106" s="70" t="s">
        <v>353</v>
      </c>
      <c r="C106" s="138">
        <v>2.7578660999999999E-3</v>
      </c>
    </row>
    <row r="107" spans="1:3" x14ac:dyDescent="0.35">
      <c r="A107" s="69" t="s">
        <v>111</v>
      </c>
      <c r="B107" s="70" t="s">
        <v>354</v>
      </c>
      <c r="C107" s="138">
        <v>2.9999504900000001E-2</v>
      </c>
    </row>
    <row r="108" spans="1:3" x14ac:dyDescent="0.35">
      <c r="A108" s="69" t="s">
        <v>142</v>
      </c>
      <c r="B108" s="70" t="s">
        <v>355</v>
      </c>
      <c r="C108" s="138">
        <v>0.1122275989</v>
      </c>
    </row>
    <row r="109" spans="1:3" x14ac:dyDescent="0.35">
      <c r="A109" s="69" t="s">
        <v>126</v>
      </c>
      <c r="B109" s="70" t="s">
        <v>356</v>
      </c>
      <c r="C109" s="138">
        <v>8.7663671999999998E-3</v>
      </c>
    </row>
    <row r="110" spans="1:3" x14ac:dyDescent="0.35">
      <c r="A110" s="69" t="s">
        <v>155</v>
      </c>
      <c r="B110" s="70" t="s">
        <v>357</v>
      </c>
      <c r="C110" s="138">
        <v>0.65256980760000005</v>
      </c>
    </row>
    <row r="111" spans="1:3" x14ac:dyDescent="0.35">
      <c r="A111" s="69" t="s">
        <v>156</v>
      </c>
      <c r="B111" s="70" t="s">
        <v>358</v>
      </c>
      <c r="C111" s="138">
        <v>2.6007802341000001</v>
      </c>
    </row>
    <row r="112" spans="1:3" x14ac:dyDescent="0.35">
      <c r="A112" s="69" t="s">
        <v>359</v>
      </c>
      <c r="B112" s="70" t="s">
        <v>360</v>
      </c>
      <c r="C112" s="138">
        <v>1</v>
      </c>
    </row>
    <row r="113" spans="1:3" x14ac:dyDescent="0.35">
      <c r="A113" s="69" t="s">
        <v>112</v>
      </c>
      <c r="B113" s="70" t="s">
        <v>361</v>
      </c>
      <c r="C113" s="138">
        <v>0.29529045879999999</v>
      </c>
    </row>
    <row r="114" spans="1:3" x14ac:dyDescent="0.35">
      <c r="A114" s="69" t="s">
        <v>170</v>
      </c>
      <c r="B114" s="70" t="s">
        <v>362</v>
      </c>
      <c r="C114" s="138">
        <v>0.29450001920000002</v>
      </c>
    </row>
    <row r="115" spans="1:3" x14ac:dyDescent="0.35">
      <c r="A115" s="69" t="s">
        <v>127</v>
      </c>
      <c r="B115" s="70" t="s">
        <v>363</v>
      </c>
      <c r="C115" s="138">
        <v>1.9207485900000001E-2</v>
      </c>
    </row>
    <row r="116" spans="1:3" x14ac:dyDescent="0.35">
      <c r="A116" s="69" t="s">
        <v>128</v>
      </c>
      <c r="B116" s="70" t="s">
        <v>364</v>
      </c>
      <c r="C116" s="138">
        <v>6.2403945000000004E-3</v>
      </c>
    </row>
    <row r="117" spans="1:3" x14ac:dyDescent="0.35">
      <c r="A117" s="69" t="s">
        <v>143</v>
      </c>
      <c r="B117" s="70" t="s">
        <v>365</v>
      </c>
      <c r="C117" s="138">
        <v>0.25949269060000002</v>
      </c>
    </row>
    <row r="118" spans="1:3" x14ac:dyDescent="0.35">
      <c r="A118" s="69" t="s">
        <v>113</v>
      </c>
      <c r="B118" s="70" t="s">
        <v>366</v>
      </c>
      <c r="C118" s="138">
        <v>1.663096E-4</v>
      </c>
    </row>
    <row r="119" spans="1:3" x14ac:dyDescent="0.35">
      <c r="A119" s="69" t="s">
        <v>157</v>
      </c>
      <c r="B119" s="70" t="s">
        <v>367</v>
      </c>
      <c r="C119" s="138">
        <v>0.27472527470000002</v>
      </c>
    </row>
    <row r="120" spans="1:3" x14ac:dyDescent="0.35">
      <c r="A120" s="69" t="s">
        <v>144</v>
      </c>
      <c r="B120" s="70" t="s">
        <v>368</v>
      </c>
      <c r="C120" s="138">
        <v>0.23691416539999999</v>
      </c>
    </row>
    <row r="121" spans="1:3" x14ac:dyDescent="0.35">
      <c r="A121" s="69" t="s">
        <v>145</v>
      </c>
      <c r="B121" s="70" t="s">
        <v>369</v>
      </c>
      <c r="C121" s="138">
        <v>9.5196620999999995E-3</v>
      </c>
    </row>
    <row r="122" spans="1:3" x14ac:dyDescent="0.35">
      <c r="A122" s="69" t="s">
        <v>65</v>
      </c>
      <c r="B122" s="70" t="s">
        <v>370</v>
      </c>
      <c r="C122" s="138">
        <v>1.53202622E-2</v>
      </c>
    </row>
    <row r="123" spans="1:3" x14ac:dyDescent="0.35">
      <c r="A123" s="69" t="s">
        <v>371</v>
      </c>
      <c r="B123" s="70" t="s">
        <v>372</v>
      </c>
      <c r="C123" s="138">
        <v>1.0937319E-3</v>
      </c>
    </row>
    <row r="124" spans="1:3" x14ac:dyDescent="0.35">
      <c r="A124" s="69" t="s">
        <v>158</v>
      </c>
      <c r="B124" s="70" t="s">
        <v>373</v>
      </c>
      <c r="C124" s="138">
        <v>0.2666666667</v>
      </c>
    </row>
    <row r="125" spans="1:3" x14ac:dyDescent="0.35">
      <c r="A125" s="69" t="s">
        <v>374</v>
      </c>
      <c r="B125" s="70" t="s">
        <v>375</v>
      </c>
      <c r="C125" s="138">
        <v>0.12480048220000001</v>
      </c>
    </row>
    <row r="126" spans="1:3" x14ac:dyDescent="0.35">
      <c r="A126" s="69" t="s">
        <v>171</v>
      </c>
      <c r="B126" s="70" t="s">
        <v>376</v>
      </c>
      <c r="C126" s="138">
        <v>7.3278597599999995E-2</v>
      </c>
    </row>
    <row r="127" spans="1:3" x14ac:dyDescent="0.35">
      <c r="A127" s="69" t="s">
        <v>377</v>
      </c>
      <c r="B127" s="70" t="s">
        <v>378</v>
      </c>
      <c r="C127" s="138">
        <v>2.2169322299999999E-2</v>
      </c>
    </row>
    <row r="128" spans="1:3" x14ac:dyDescent="0.35">
      <c r="A128" s="69" t="s">
        <v>64</v>
      </c>
      <c r="B128" s="70" t="s">
        <v>379</v>
      </c>
      <c r="C128" s="138">
        <v>0.1043266875</v>
      </c>
    </row>
    <row r="129" spans="1:3" x14ac:dyDescent="0.35">
      <c r="A129" s="69" t="s">
        <v>71</v>
      </c>
      <c r="B129" s="70" t="s">
        <v>380</v>
      </c>
      <c r="C129" s="138">
        <v>0.72397260750000003</v>
      </c>
    </row>
    <row r="130" spans="1:3" x14ac:dyDescent="0.35">
      <c r="A130" s="69" t="s">
        <v>381</v>
      </c>
      <c r="B130" s="70" t="s">
        <v>382</v>
      </c>
      <c r="C130" s="138">
        <v>1.2149174124</v>
      </c>
    </row>
    <row r="131" spans="1:3" x14ac:dyDescent="0.35">
      <c r="A131" s="69" t="s">
        <v>172</v>
      </c>
      <c r="B131" s="70" t="s">
        <v>383</v>
      </c>
      <c r="C131" s="138">
        <v>1.0754080000000001E-4</v>
      </c>
    </row>
    <row r="132" spans="1:3" x14ac:dyDescent="0.35">
      <c r="A132" s="69" t="s">
        <v>384</v>
      </c>
      <c r="B132" s="70" t="s">
        <v>385</v>
      </c>
      <c r="C132" s="138">
        <v>1.7357568E-3</v>
      </c>
    </row>
    <row r="133" spans="1:3" x14ac:dyDescent="0.35">
      <c r="A133" s="69" t="s">
        <v>386</v>
      </c>
      <c r="B133" s="70" t="s">
        <v>387</v>
      </c>
      <c r="C133" s="138">
        <v>6.0000000240000002</v>
      </c>
    </row>
    <row r="134" spans="1:3" x14ac:dyDescent="0.35">
      <c r="A134" s="69" t="s">
        <v>388</v>
      </c>
      <c r="B134" s="70" t="s">
        <v>389</v>
      </c>
      <c r="C134" s="138">
        <v>0.1340945553</v>
      </c>
    </row>
    <row r="135" spans="1:3" x14ac:dyDescent="0.35">
      <c r="A135" s="69" t="s">
        <v>390</v>
      </c>
      <c r="B135" s="70" t="s">
        <v>391</v>
      </c>
      <c r="C135" s="138">
        <v>4.5416349199999997E-2</v>
      </c>
    </row>
    <row r="136" spans="1:3" x14ac:dyDescent="0.35">
      <c r="A136" s="69" t="s">
        <v>114</v>
      </c>
      <c r="B136" s="70" t="s">
        <v>392</v>
      </c>
      <c r="C136" s="138">
        <v>0.11428571429999999</v>
      </c>
    </row>
    <row r="137" spans="1:3" x14ac:dyDescent="0.35">
      <c r="A137" s="69" t="s">
        <v>393</v>
      </c>
      <c r="B137" s="70" t="s">
        <v>394</v>
      </c>
      <c r="C137" s="138">
        <v>1.9417484E-3</v>
      </c>
    </row>
    <row r="138" spans="1:3" x14ac:dyDescent="0.35">
      <c r="A138" s="69" t="s">
        <v>395</v>
      </c>
      <c r="B138" s="70" t="s">
        <v>396</v>
      </c>
      <c r="C138" s="138">
        <v>6.6788707200000005E-2</v>
      </c>
    </row>
    <row r="139" spans="1:3" x14ac:dyDescent="0.35">
      <c r="A139" s="69" t="s">
        <v>129</v>
      </c>
      <c r="B139" s="70" t="s">
        <v>397</v>
      </c>
      <c r="C139" s="138">
        <v>3.2544534E-2</v>
      </c>
    </row>
    <row r="140" spans="1:3" x14ac:dyDescent="0.35">
      <c r="A140" s="69" t="s">
        <v>398</v>
      </c>
      <c r="B140" s="70" t="s">
        <v>399</v>
      </c>
      <c r="C140" s="138">
        <v>0.1059356015</v>
      </c>
    </row>
    <row r="141" spans="1:3" x14ac:dyDescent="0.35">
      <c r="A141" s="69" t="s">
        <v>400</v>
      </c>
      <c r="B141" s="70" t="s">
        <v>401</v>
      </c>
      <c r="C141" s="138">
        <v>0.28490030570000002</v>
      </c>
    </row>
    <row r="142" spans="1:3" x14ac:dyDescent="0.35">
      <c r="A142" s="69" t="s">
        <v>159</v>
      </c>
      <c r="B142" s="70" t="s">
        <v>402</v>
      </c>
      <c r="C142" s="138">
        <v>0.3488585132</v>
      </c>
    </row>
    <row r="143" spans="1:3" x14ac:dyDescent="0.35">
      <c r="A143" s="69" t="s">
        <v>403</v>
      </c>
      <c r="B143" s="70" t="s">
        <v>404</v>
      </c>
      <c r="C143" s="138">
        <v>0.43864580019999999</v>
      </c>
    </row>
    <row r="144" spans="1:3" x14ac:dyDescent="0.35">
      <c r="A144" s="69" t="s">
        <v>146</v>
      </c>
      <c r="B144" s="70" t="s">
        <v>405</v>
      </c>
      <c r="C144" s="138">
        <v>0.1814779403</v>
      </c>
    </row>
    <row r="145" spans="1:3" x14ac:dyDescent="0.35">
      <c r="A145" s="69" t="s">
        <v>115</v>
      </c>
      <c r="B145" s="70" t="s">
        <v>406</v>
      </c>
      <c r="C145" s="138">
        <v>0.1480710016</v>
      </c>
    </row>
    <row r="146" spans="1:3" x14ac:dyDescent="0.35">
      <c r="A146" s="69" t="s">
        <v>407</v>
      </c>
      <c r="B146" s="70" t="s">
        <v>408</v>
      </c>
      <c r="C146" s="138">
        <v>0.67632283179999997</v>
      </c>
    </row>
    <row r="147" spans="1:3" x14ac:dyDescent="0.35">
      <c r="A147" s="69" t="s">
        <v>130</v>
      </c>
      <c r="B147" s="70" t="s">
        <v>409</v>
      </c>
      <c r="C147" s="138">
        <v>3.1743693199999999E-2</v>
      </c>
    </row>
    <row r="148" spans="1:3" x14ac:dyDescent="0.35">
      <c r="A148" s="69" t="s">
        <v>173</v>
      </c>
      <c r="B148" s="70" t="s">
        <v>410</v>
      </c>
      <c r="C148" s="138">
        <v>4.35165E-4</v>
      </c>
    </row>
    <row r="149" spans="1:3" x14ac:dyDescent="0.35">
      <c r="A149" s="69" t="s">
        <v>147</v>
      </c>
      <c r="B149" s="70" t="s">
        <v>411</v>
      </c>
      <c r="C149" s="138">
        <v>3.9111910200000002E-2</v>
      </c>
    </row>
    <row r="150" spans="1:3" x14ac:dyDescent="0.35">
      <c r="A150" s="69" t="s">
        <v>174</v>
      </c>
      <c r="B150" s="70" t="s">
        <v>412</v>
      </c>
      <c r="C150" s="138">
        <v>2.7089410000000002E-4</v>
      </c>
    </row>
    <row r="151" spans="1:3" x14ac:dyDescent="0.35">
      <c r="A151" s="69" t="s">
        <v>116</v>
      </c>
      <c r="B151" s="70" t="s">
        <v>413</v>
      </c>
      <c r="C151" s="138">
        <v>2.8760167999999999E-2</v>
      </c>
    </row>
    <row r="152" spans="1:3" x14ac:dyDescent="0.35">
      <c r="A152" s="69" t="s">
        <v>160</v>
      </c>
      <c r="B152" s="70" t="s">
        <v>414</v>
      </c>
      <c r="C152" s="138">
        <v>1.149137E-4</v>
      </c>
    </row>
    <row r="153" spans="1:3" x14ac:dyDescent="0.35">
      <c r="A153" s="69" t="s">
        <v>117</v>
      </c>
      <c r="B153" s="70" t="s">
        <v>415</v>
      </c>
      <c r="C153" s="138">
        <v>0.1001251564</v>
      </c>
    </row>
    <row r="154" spans="1:3" x14ac:dyDescent="0.35">
      <c r="A154" s="69" t="s">
        <v>416</v>
      </c>
      <c r="B154" s="70" t="s">
        <v>415</v>
      </c>
      <c r="C154" s="138">
        <v>8.3144400000000003E-5</v>
      </c>
    </row>
    <row r="155" spans="1:3" x14ac:dyDescent="0.35">
      <c r="A155" s="69" t="s">
        <v>131</v>
      </c>
      <c r="B155" s="70" t="s">
        <v>417</v>
      </c>
      <c r="C155" s="138">
        <v>4.2932200000000002E-5</v>
      </c>
    </row>
    <row r="156" spans="1:3" x14ac:dyDescent="0.35">
      <c r="A156" s="69" t="s">
        <v>418</v>
      </c>
      <c r="B156" s="70" t="s">
        <v>419</v>
      </c>
      <c r="C156" s="138">
        <v>8.5175938000000007E-3</v>
      </c>
    </row>
    <row r="157" spans="1:3" x14ac:dyDescent="0.35">
      <c r="A157" s="69" t="s">
        <v>420</v>
      </c>
      <c r="B157" s="70" t="s">
        <v>421</v>
      </c>
      <c r="C157" s="138">
        <v>0.3773833909</v>
      </c>
    </row>
    <row r="158" spans="1:3" x14ac:dyDescent="0.35">
      <c r="A158" s="69" t="s">
        <v>422</v>
      </c>
      <c r="B158" s="70" t="s">
        <v>423</v>
      </c>
      <c r="C158" s="138">
        <v>1.7078523E-3</v>
      </c>
    </row>
    <row r="159" spans="1:3" x14ac:dyDescent="0.35">
      <c r="A159" s="69" t="s">
        <v>424</v>
      </c>
      <c r="B159" s="70" t="s">
        <v>425</v>
      </c>
      <c r="C159" s="138">
        <v>16.416280441000001</v>
      </c>
    </row>
    <row r="160" spans="1:3" x14ac:dyDescent="0.35">
      <c r="A160" s="69" t="s">
        <v>426</v>
      </c>
      <c r="B160" s="70" t="s">
        <v>427</v>
      </c>
      <c r="C160" s="138">
        <v>1471.1128601007999</v>
      </c>
    </row>
    <row r="161" spans="1:3" x14ac:dyDescent="0.35">
      <c r="A161" s="69" t="s">
        <v>428</v>
      </c>
      <c r="B161" s="70" t="s">
        <v>429</v>
      </c>
      <c r="C161" s="138">
        <v>0.37001790439999999</v>
      </c>
    </row>
    <row r="162" spans="1:3" x14ac:dyDescent="0.35">
      <c r="A162" s="69" t="s">
        <v>430</v>
      </c>
      <c r="B162" s="70" t="s">
        <v>431</v>
      </c>
      <c r="C162" s="138">
        <v>1.3758589456999999</v>
      </c>
    </row>
    <row r="163" spans="1:3" x14ac:dyDescent="0.35">
      <c r="A163" s="69" t="s">
        <v>175</v>
      </c>
      <c r="B163" s="70" t="s">
        <v>432</v>
      </c>
      <c r="C163" s="138">
        <v>1.7078523E-3</v>
      </c>
    </row>
    <row r="164" spans="1:3" x14ac:dyDescent="0.35">
      <c r="A164" s="69" t="s">
        <v>433</v>
      </c>
      <c r="B164" s="70" t="s">
        <v>434</v>
      </c>
      <c r="C164" s="138">
        <v>1436.930257153</v>
      </c>
    </row>
    <row r="165" spans="1:3" x14ac:dyDescent="0.35">
      <c r="A165" s="69" t="s">
        <v>435</v>
      </c>
      <c r="B165" s="70" t="s">
        <v>436</v>
      </c>
      <c r="C165" s="138">
        <v>9.3879271000000004E-3</v>
      </c>
    </row>
    <row r="166" spans="1:3" x14ac:dyDescent="0.35">
      <c r="A166" s="69" t="s">
        <v>437</v>
      </c>
      <c r="B166" s="70" t="s">
        <v>438</v>
      </c>
      <c r="C166" s="138">
        <v>847.79034890729997</v>
      </c>
    </row>
    <row r="167" spans="1:3" x14ac:dyDescent="0.35">
      <c r="A167" s="69" t="s">
        <v>161</v>
      </c>
      <c r="B167" s="70" t="s">
        <v>439</v>
      </c>
      <c r="C167" s="138">
        <v>3.9948541000000004E-3</v>
      </c>
    </row>
    <row r="168" spans="1:3" x14ac:dyDescent="0.35">
      <c r="A168" s="69" t="s">
        <v>176</v>
      </c>
      <c r="B168" s="70" t="s">
        <v>440</v>
      </c>
      <c r="C168" s="138">
        <v>6.6788707200000005E-2</v>
      </c>
    </row>
    <row r="169" spans="1:3" x14ac:dyDescent="0.35">
      <c r="A169" s="69" t="s">
        <v>441</v>
      </c>
      <c r="B169" s="70" t="s">
        <v>442</v>
      </c>
      <c r="C169" s="138">
        <v>7.7506781799999994E-2</v>
      </c>
    </row>
    <row r="170" spans="1:3" x14ac:dyDescent="0.35">
      <c r="A170" s="69" t="s">
        <v>443</v>
      </c>
      <c r="B170" s="70" t="s">
        <v>444</v>
      </c>
      <c r="C170" s="138">
        <v>2.7631943000000002E-3</v>
      </c>
    </row>
  </sheetData>
  <hyperlinks>
    <hyperlink ref="A14" r:id="rId1" display="http://www.xe.com/currency/usd-us-dollar" xr:uid="{002D9612-3411-403E-B37A-A80AF17521B9}"/>
    <hyperlink ref="A15" r:id="rId2" display="http://www.xe.com/currency/eur-euro" xr:uid="{1B17A01C-2BB7-4C60-A46F-8967EC9D62C3}"/>
    <hyperlink ref="A16" r:id="rId3" display="http://www.xe.com/currency/gbp-british-pound" xr:uid="{841EACF3-0EF2-49DD-8EDE-E980C2B22531}"/>
    <hyperlink ref="A17" r:id="rId4" display="http://www.xe.com/currency/inr-indian-rupee" xr:uid="{0F1B122C-B14A-4B5D-8FD9-826AE5CCF98A}"/>
    <hyperlink ref="A18" r:id="rId5" display="http://www.xe.com/currency/aud-australian-dollar" xr:uid="{4A0964F9-C4EA-43BA-B8B7-E6DC91E25BDD}"/>
    <hyperlink ref="A19" r:id="rId6" display="http://www.xe.com/currency/cad-canadian-dollar" xr:uid="{0F14D111-437B-4140-8B92-BD4741A0C874}"/>
    <hyperlink ref="A20" r:id="rId7" display="http://www.xe.com/currency/sgd-singapore-dollar" xr:uid="{B5027183-4731-4DC2-8502-20D6BDB9F95B}"/>
    <hyperlink ref="A10" r:id="rId8" display="http://www.xe.com/currency/chf-swiss-franc" xr:uid="{75C3F56A-E8B5-4BB7-B086-1685829846E4}"/>
    <hyperlink ref="A21" r:id="rId9" display="http://www.xe.com/currency/myr-malaysian-ringgit" xr:uid="{29C0E5CC-4C56-4A36-9633-F8B2239AC574}"/>
    <hyperlink ref="A22" r:id="rId10" display="http://www.xe.com/currency/jpy-japanese-yen" xr:uid="{0A5732F2-CBEF-4A2E-89F6-17C610FC049E}"/>
    <hyperlink ref="A23" r:id="rId11" display="http://www.xe.com/currency/cny-chinese-yuan-renminbi" xr:uid="{9E213F70-E5F3-48D9-8061-BA3FA6956A8E}"/>
    <hyperlink ref="A24" r:id="rId12" display="http://www.xe.com/currency/nzd-new-zealand-dollar" xr:uid="{06403FB8-49BD-40D6-9C42-6E495CF931D0}"/>
    <hyperlink ref="A25" r:id="rId13" display="http://www.xe.com/currency/thb-thai-baht" xr:uid="{842C9D49-8280-45E7-8F29-470418B77790}"/>
    <hyperlink ref="A26" r:id="rId14" display="http://www.xe.com/currency/huf-hungarian-forint" xr:uid="{456E3336-6188-4B10-A39C-8472C3F9559A}"/>
    <hyperlink ref="A27" r:id="rId15" display="http://www.xe.com/currency/aed-emirati-dirham" xr:uid="{733DB7CE-772D-49C5-9651-7283ED6A47A9}"/>
    <hyperlink ref="A28" r:id="rId16" display="http://www.xe.com/currency/hkd-hong-kong-dollar" xr:uid="{D3437995-E2D1-4C55-8618-76790626CECD}"/>
    <hyperlink ref="A29" r:id="rId17" display="http://www.xe.com/currency/mxn-mexican-peso" xr:uid="{37C8EDEA-BF1F-4911-931A-E0F980DB7A63}"/>
    <hyperlink ref="A30" r:id="rId18" display="http://www.xe.com/currency/zar-south-african-rand" xr:uid="{904BA628-0497-4B19-88FB-7A37A353AC3B}"/>
    <hyperlink ref="A31" r:id="rId19" display="http://www.xe.com/currency/php-philippine-peso" xr:uid="{F9655D78-D2DD-4C4B-BD6B-3815892524C5}"/>
    <hyperlink ref="A6" r:id="rId20" display="http://www.xe.com/currency/sek-swedish-krona" xr:uid="{631119E6-14C1-4647-9F65-6940D5CA9BCB}"/>
    <hyperlink ref="A32" r:id="rId21" display="http://www.xe.com/currency/idr-indonesian-rupiah" xr:uid="{DFEBACB7-A61E-4DAF-81B5-7E5DB0180D21}"/>
    <hyperlink ref="A33" r:id="rId22" display="http://www.xe.com/currency/sar-saudi-arabian-riyal" xr:uid="{C5F1DA69-C341-49EC-950D-D079AC4F96F6}"/>
    <hyperlink ref="A34" r:id="rId23" display="http://www.xe.com/currency/brl-brazilian-real" xr:uid="{4BB3C97A-CFA5-4A4D-B509-C7EED718E0A7}"/>
    <hyperlink ref="A35" r:id="rId24" display="http://www.xe.com/currency/try-turkish-lira" xr:uid="{9FA96C92-C997-4841-A27D-5B31345BF780}"/>
    <hyperlink ref="A36" r:id="rId25" display="http://www.xe.com/currency/kes-kenyan-shilling" xr:uid="{D7693590-43C3-47AE-AEFB-E3238C954143}"/>
    <hyperlink ref="A5" r:id="rId26" display="http://www.xe.com/currency/krw-south-korean-won" xr:uid="{C27C3CA3-5613-464A-92E1-C14916695E44}"/>
    <hyperlink ref="A37" r:id="rId27" display="http://www.xe.com/currency/egp-egyptian-pound" xr:uid="{A22AC59C-DDC4-4BD0-85F3-AB319F9A1EF4}"/>
    <hyperlink ref="A8" r:id="rId28" display="http://www.xe.com/currency/iqd-iraqi-dinar" xr:uid="{56C94020-6FD9-4888-A7E5-90C2FA01D9A6}"/>
    <hyperlink ref="A38" r:id="rId29" display="http://www.xe.com/currency/nok-norwegian-krone" xr:uid="{0B85ED37-1FEF-430B-BC34-6A18A9F099B9}"/>
    <hyperlink ref="A13" r:id="rId30" display="http://www.xe.com/currency/kwd-kuwaiti-dinar" xr:uid="{5D89A4C7-46C0-40CD-A2E9-B743F3E1F28C}"/>
    <hyperlink ref="A39" r:id="rId31" display="http://www.xe.com/currency/rub-russian-ruble" xr:uid="{D66DE909-2F9D-4A7F-AB51-5C81A9B507A0}"/>
    <hyperlink ref="A40" r:id="rId32" display="http://www.xe.com/currency/dkk-danish-krone" xr:uid="{3CDBC18B-4ABA-4CB7-B609-7C289B9AD2AD}"/>
    <hyperlink ref="A41" r:id="rId33" display="http://www.xe.com/currency/pkr-pakistani-rupee" xr:uid="{631878E0-FEB7-4220-9B49-1B226CA4FF7A}"/>
    <hyperlink ref="A42" r:id="rId34" display="http://www.xe.com/currency/ils-israeli-shekel" xr:uid="{E9ADA6ED-6F85-4722-9319-3CF95B7D1D04}"/>
    <hyperlink ref="A43" r:id="rId35" display="http://www.xe.com/currency/pln-polish-zloty" xr:uid="{FD0D0A33-949D-41B1-9608-083E817D85A1}"/>
    <hyperlink ref="A44" r:id="rId36" display="http://www.xe.com/currency/qar-qatari-riyal" xr:uid="{910074D8-7F5D-401F-8851-5C89EBFBDDC1}"/>
    <hyperlink ref="A45" r:id="rId37" display="http://www.xe.com/currency/xau-gold-ounce" xr:uid="{74953127-891F-4477-96EF-91C1B39E4A35}"/>
    <hyperlink ref="A46" r:id="rId38" display="http://www.xe.com/currency/omr-omani-rial" xr:uid="{04C9FB00-CB85-46FC-A387-653B6405C38C}"/>
    <hyperlink ref="A47" r:id="rId39" display="http://www.xe.com/currency/cop-colombian-peso" xr:uid="{1AB586E8-A01C-4234-92EB-B6617EF5AD77}"/>
    <hyperlink ref="A48" r:id="rId40" display="http://www.xe.com/currency/clp-chilean-peso" xr:uid="{31BC9706-E905-471D-8D35-02C2ACE64566}"/>
    <hyperlink ref="A49" r:id="rId41" display="http://www.xe.com/currency/twd-taiwan-new-dollar" xr:uid="{CD984310-4985-4173-9E17-AE2507F3C278}"/>
    <hyperlink ref="A50" r:id="rId42" display="http://www.xe.com/currency/ars-argentine-peso" xr:uid="{DAA21C7F-83BE-413B-A67D-44160E5D735F}"/>
    <hyperlink ref="A51" r:id="rId43" display="http://www.xe.com/currency/czk-czech-koruna" xr:uid="{FEF0956E-F11C-431E-84E6-9A36D2A517D8}"/>
    <hyperlink ref="A9" r:id="rId44" display="http://www.xe.com/currency/vnd-vietnamese-dong" xr:uid="{FF1F8D80-4B8C-4B41-A625-0AB85E4EB1C8}"/>
    <hyperlink ref="A52" r:id="rId45" display="http://www.xe.com/currency/mad-moroccan-dirham" xr:uid="{B5070002-F02D-4931-AB05-5BC94480F838}"/>
    <hyperlink ref="A53" r:id="rId46" display="http://www.xe.com/currency/jod-jordanian-dinar" xr:uid="{E087B4DF-90A6-4C73-9144-10FE455F9355}"/>
    <hyperlink ref="A7" r:id="rId47" display="http://www.xe.com/currency/bhd-bahraini-dinar" xr:uid="{C2289D59-E952-4118-B9BA-CEB9E9878513}"/>
    <hyperlink ref="A54" r:id="rId48" display="http://www.xe.com/currency/xof-cfa-franc" xr:uid="{5C515FDA-D806-4D17-9250-A2259323506B}"/>
    <hyperlink ref="A55" r:id="rId49" display="http://www.xe.com/currency/lkr-sri-lankan-rupee" xr:uid="{FEEEA949-7351-4E14-9B9E-911DFCF348D2}"/>
    <hyperlink ref="A56" r:id="rId50" display="http://www.xe.com/currency/uah-ukrainian-hryvnia" xr:uid="{C2E919DC-FEEC-431A-8518-AD247F6D178D}"/>
    <hyperlink ref="A57" r:id="rId51" display="http://www.xe.com/currency/ngn-nigerian-naira" xr:uid="{F336D301-C6BD-41AA-84F8-B6D9981546A2}"/>
    <hyperlink ref="A58" r:id="rId52" display="http://www.xe.com/currency/tnd-tunisian-dinar" xr:uid="{E4FBF467-3F38-4753-A5E7-E97053F75027}"/>
    <hyperlink ref="A59" r:id="rId53" display="http://www.xe.com/currency/ugx-ugandan-shilling" xr:uid="{DFD7F4B0-4DA3-4174-A0D1-181DDF30C026}"/>
    <hyperlink ref="A60" r:id="rId54" display="http://www.xe.com/currency/ron-romanian-new-leu" xr:uid="{1A4801A5-A1FA-4CA4-9C47-157DC8B46C15}"/>
    <hyperlink ref="A61" r:id="rId55" display="http://www.xe.com/currency/bdt-bangladeshi-taka" xr:uid="{D2638DC6-2222-4F00-99FA-C32505F98971}"/>
    <hyperlink ref="A62" r:id="rId56" display="http://www.xe.com/currency/pen-peruvian-nuevo-sol" xr:uid="{527F3DE8-6A9E-40CD-BCF3-E96954BEA3F9}"/>
    <hyperlink ref="A63" r:id="rId57" display="http://www.xe.com/currency/gel-georgian-lari" xr:uid="{9BE45C54-4589-4E2D-A528-360CA4BD45EC}"/>
    <hyperlink ref="A64" r:id="rId58" display="http://www.xe.com/currency/xaf-central-african-cfa-franc-beac" xr:uid="{40EED439-AE51-4A34-86D4-D304F4463773}"/>
    <hyperlink ref="A65" r:id="rId59" display="http://www.xe.com/currency/fjd-fijian-dollar" xr:uid="{CC4700A2-B8E2-489F-A812-925755F30F70}"/>
    <hyperlink ref="A66" r:id="rId60" display="http://www.xe.com/currency/vef-venezuelan-bolivar" xr:uid="{A77DC145-2126-4426-B77F-E8D77FBF15CE}"/>
    <hyperlink ref="A67" r:id="rId61" display="http://www.xe.com/currency/byr-belarusian-ruble" xr:uid="{721B522A-6079-4E8C-B75B-A9C55ECC9FC4}"/>
    <hyperlink ref="A68" r:id="rId62" display="http://www.xe.com/currency/hrk-croatian-kuna" xr:uid="{EFFAD8AB-3E82-4FA8-A479-622F43B1B4B6}"/>
    <hyperlink ref="A69" r:id="rId63" display="http://www.xe.com/currency/uzs-uzbekistani-som" xr:uid="{2E1865F4-0620-4E62-B054-C02D94C9E15A}"/>
    <hyperlink ref="A11" r:id="rId64" display="http://www.xe.com/currency/bgn-bulgarian-lev" xr:uid="{778C1E0F-9A7F-41D8-A361-BF49DA578CB2}"/>
    <hyperlink ref="A70" r:id="rId65" display="http://www.xe.com/currency/dzd-algerian-dinar" xr:uid="{F6892CA0-4522-4342-9920-4FA2D6D08E81}"/>
    <hyperlink ref="A71" r:id="rId66" display="http://www.xe.com/currency/irr-iranian-rial" xr:uid="{2CF96C66-9819-4F3D-8AA9-CBB715356454}"/>
    <hyperlink ref="A72" r:id="rId67" display="http://www.xe.com/currency/dop-dominican-peso" xr:uid="{5C6F23BA-0CA7-49D5-B16E-A6A9FE9A3E19}"/>
    <hyperlink ref="A73" r:id="rId68" display="http://www.xe.com/currency/isk-icelandic-krona" xr:uid="{C69BF3B9-8AF4-4799-9C7A-DE0E7114B45B}"/>
    <hyperlink ref="A74" r:id="rId69" display="http://www.xe.com/currency/xag-silver-ounce" xr:uid="{C6DABABE-BE16-4104-8C18-30BF67D39260}"/>
    <hyperlink ref="A75" r:id="rId70" display="http://www.xe.com/currency/crc-costa-rican-colon" xr:uid="{48AB9508-46EB-4D1D-81FE-6AA253610743}"/>
    <hyperlink ref="A12" r:id="rId71" display="http://www.xe.com/currency/syp-syrian-pound" xr:uid="{42D3F7F4-95E2-47C4-A64A-DC185B2F143A}"/>
    <hyperlink ref="A76" r:id="rId72" display="http://www.xe.com/currency/lyd-libyan-dinar" xr:uid="{73B00928-1608-41D8-BF69-21E26EF313B4}"/>
    <hyperlink ref="A77" r:id="rId73" display="http://www.xe.com/currency/jmd-jamaican-dollar" xr:uid="{1567B31C-8F7B-4F5D-BB43-9CDB57497164}"/>
    <hyperlink ref="A78" r:id="rId74" display="http://www.xe.com/currency/mur-mauritian-rupee" xr:uid="{921FC42D-DD82-479B-97EF-6EBA666151DD}"/>
    <hyperlink ref="A79" r:id="rId75" display="http://www.xe.com/currency/ghs-ghanaian-cedi" xr:uid="{13A5A9A6-E3DE-4E60-BAF1-F3F4DE6F0BBF}"/>
    <hyperlink ref="A80" r:id="rId76" display="http://www.xe.com/currency/aoa-angolan-kwanza" xr:uid="{8A59308E-85F0-446C-B04B-7CBE9AE9C4C7}"/>
    <hyperlink ref="A81" r:id="rId77" display="http://www.xe.com/currency/uyu-uruguayan-peso" xr:uid="{E4E3365C-8F72-410B-88E3-7555E696BB70}"/>
    <hyperlink ref="A82" r:id="rId78" display="http://www.xe.com/currency/afn-afghan-afghani" xr:uid="{AD2AF553-D06B-4B77-982D-45E8F13D145C}"/>
    <hyperlink ref="A83" r:id="rId79" display="http://www.xe.com/currency/lbp-lebanese-pound" xr:uid="{F86EF976-7DF3-4E94-9218-3CC9E559B274}"/>
    <hyperlink ref="A84" r:id="rId80" display="http://www.xe.com/currency/xpf-cfp-franc" xr:uid="{E74A21A3-3D1B-428D-AFDE-1BEB8D2BDC21}"/>
    <hyperlink ref="A85" r:id="rId81" display="http://www.xe.com/currency/ttd-trinidadian-dollar" xr:uid="{C0F34592-C075-4964-B6CA-5400349A8AFF}"/>
    <hyperlink ref="A86" r:id="rId82" display="http://www.xe.com/currency/tzs-tanzanian-shilling" xr:uid="{5613F5D2-01B8-436E-8335-E0285297EC5F}"/>
    <hyperlink ref="A87" r:id="rId83" display="http://www.xe.com/currency/all-albanian-lek" xr:uid="{EC47A40F-6633-4E8B-AF52-0E45B1F08CDB}"/>
    <hyperlink ref="A88" r:id="rId84" display="http://www.xe.com/currency/xcd-east-caribbean-dollar" xr:uid="{8CECA4D3-7033-47BB-98CA-22FEAF1AC841}"/>
    <hyperlink ref="A89" r:id="rId85" display="http://www.xe.com/currency/gtq-guatemalan-quetzal" xr:uid="{62A46979-646F-4493-8895-0223C7A8D745}"/>
    <hyperlink ref="A90" r:id="rId86" display="http://www.xe.com/currency/npr-nepalese-rupee" xr:uid="{7945A0F0-894E-4730-9C58-A77276EB5F2C}"/>
    <hyperlink ref="A91" r:id="rId87" display="http://www.xe.com/currency/bob-bolivian-boliviano" xr:uid="{01BF591C-8912-497E-809A-781756BF92C5}"/>
    <hyperlink ref="A92" r:id="rId88" display="http://www.xe.com/currency/zwd-zimbabwean-dollar" xr:uid="{9E62FE7F-FC0C-4D9B-A7AB-7D3BE4E5A2E1}"/>
    <hyperlink ref="A93" r:id="rId89" display="http://www.xe.com/currency/bbd-barbadian-or-bajan-dollar" xr:uid="{9475D4B9-5B48-4C00-83E8-8F10C839ABEE}"/>
    <hyperlink ref="A94" r:id="rId90" display="http://www.xe.com/currency/cuc-cuban-convertible-peso" xr:uid="{01EE1B4E-DF01-467C-91C1-42EA1ABFC1FD}"/>
    <hyperlink ref="A95" r:id="rId91" display="http://www.xe.com/currency/lak-lao-or-laotian-kip" xr:uid="{424F809D-4A45-4A18-AFDD-E1BBFD9C3406}"/>
    <hyperlink ref="A96" r:id="rId92" display="http://www.xe.com/currency/bnd-bruneian-dollar" xr:uid="{AD75D392-1E66-4B2E-B5B5-CFB0BAF03ADA}"/>
    <hyperlink ref="A97" r:id="rId93" display="http://www.xe.com/currency/bwp-botswana-pula" xr:uid="{4B892429-0964-46F4-96F5-72B3AF2B6FF9}"/>
    <hyperlink ref="A98" r:id="rId94" display="http://www.xe.com/currency/hnl-honduran-lempira" xr:uid="{7E44A1FC-D09F-4E6D-A985-E70A2C9CFD35}"/>
    <hyperlink ref="A99" r:id="rId95" display="http://www.xe.com/currency/pyg-paraguayan-guarani" xr:uid="{1D263C9E-88F6-461D-9F42-B2E36DDD1FEB}"/>
    <hyperlink ref="A100" r:id="rId96" display="http://www.xe.com/currency/etb-ethiopian-birr" xr:uid="{8FB1E245-539E-4F37-9519-859C4ACE2B5C}"/>
    <hyperlink ref="A101" r:id="rId97" display="http://www.xe.com/currency/nad-namibian-dollar" xr:uid="{3767C7B4-872C-4156-A6B9-D3E70BDD25BF}"/>
    <hyperlink ref="A102" r:id="rId98" display="http://www.xe.com/currency/pgk-papua-new-guinean-kina" xr:uid="{F70C8387-CBD6-4C91-BE7F-8252A7DACEB3}"/>
    <hyperlink ref="A103" r:id="rId99" display="http://www.xe.com/currency/sdg-sudanese-pound" xr:uid="{0BF7B54A-5FED-47B4-9712-B52D47203D81}"/>
    <hyperlink ref="A104" r:id="rId100" display="http://www.xe.com/currency/mop-macau-pataca" xr:uid="{5FE701B9-DC08-4FD2-AB32-4AADCF476F34}"/>
    <hyperlink ref="A105" r:id="rId101" display="http://www.xe.com/currency/nio-nicaraguan-cordoba" xr:uid="{F0FAE0B6-B211-46B6-93A4-8A09838D81BC}"/>
    <hyperlink ref="A106" r:id="rId102" display="http://www.xe.com/currency/bmd-bermudian-dollar" xr:uid="{BB7A94CF-9856-4C00-8897-1B37C6F611BA}"/>
    <hyperlink ref="A107" r:id="rId103" display="http://www.xe.com/currency/kzt-kazakhstani-tenge" xr:uid="{35D30A3B-C304-43A6-B0EF-1235C9978F90}"/>
    <hyperlink ref="A108" r:id="rId104" display="http://www.xe.com/currency/pab-panamanian-balboa" xr:uid="{1C9C2F54-20C9-4E4A-AB16-F85369DB8A04}"/>
    <hyperlink ref="A109" r:id="rId105" display="http://www.xe.com/currency/bam-bosnian-convertible-marka" xr:uid="{909D5A19-0AFE-41A3-A89D-0DDF307E3F60}"/>
    <hyperlink ref="A110" r:id="rId106" display="http://www.xe.com/currency/gyd-guyanese-dollar" xr:uid="{8403C4E3-3DFE-4582-8486-B7B0E07F3CFD}"/>
    <hyperlink ref="A111" r:id="rId107" display="http://www.xe.com/currency/yer-yemeni-rial" xr:uid="{3EB522C8-61C7-46C7-8325-842A2616A406}"/>
    <hyperlink ref="A112" r:id="rId108" display="http://www.xe.com/currency/mga-malagasy-ariary" xr:uid="{2271A68B-D8A4-4735-B6D5-36537A5685A9}"/>
    <hyperlink ref="A113" r:id="rId109" display="http://www.xe.com/currency/kyd-caymanian-dollar" xr:uid="{A34279B8-1DA7-4434-8DE7-DAFA08DE5136}"/>
    <hyperlink ref="A114" r:id="rId110" display="http://www.xe.com/currency/mzn-mozambican-metical" xr:uid="{15C128DA-9D4A-447E-9343-000E0684F0F5}"/>
    <hyperlink ref="A115" r:id="rId111" display="http://www.xe.com/currency/rsd-serbian-dinar" xr:uid="{48875E96-2AC2-4BE0-A5ED-0A2BFECE1000}"/>
    <hyperlink ref="A116" r:id="rId112" display="http://www.xe.com/currency/scr-seychellois-rupee" xr:uid="{22D06E97-7070-49FD-B4E2-CA8FCEC812A9}"/>
    <hyperlink ref="A117" r:id="rId113" display="http://www.xe.com/currency/amd-armenian-dram" xr:uid="{6434F887-8235-4012-A305-F5DE791F8CC7}"/>
    <hyperlink ref="A118" r:id="rId114" display="http://www.xe.com/currency/sbd-solomon-islander-dollar" xr:uid="{B58F6D77-BB87-4B83-B05E-2949DF273978}"/>
    <hyperlink ref="A119" r:id="rId115" display="http://www.xe.com/currency/azn-azerbaijani-new-manat" xr:uid="{8C9F3388-164B-4BD6-8485-C352DB87A844}"/>
    <hyperlink ref="A120" r:id="rId116" display="http://www.xe.com/currency/sll-sierra-leonean-leone" xr:uid="{BA21EE09-8FD4-4809-848D-01E760D1D42C}"/>
    <hyperlink ref="A121" r:id="rId117" display="http://www.xe.com/currency/top-tongan-pa" xr:uid="{19F7F92D-7091-4396-9C05-5E1398DB2EB9}"/>
    <hyperlink ref="A122" r:id="rId118" display="http://www.xe.com/currency/bzd-belizean-dollar" xr:uid="{94521AE3-8A6E-490C-A2F3-369CAB3505C3}"/>
    <hyperlink ref="A123" r:id="rId119" display="http://www.xe.com/currency/mwk-malawian-kwacha" xr:uid="{1791124A-C399-4959-8EF8-A3EB8CC73BD6}"/>
    <hyperlink ref="A124" r:id="rId120" display="http://www.xe.com/currency/gmd-gambian-dalasi" xr:uid="{B20943F8-A32E-48E3-981E-B2600E8D7DB3}"/>
    <hyperlink ref="A125" r:id="rId121" display="http://www.xe.com/currency/bif-burundian-franc" xr:uid="{1F4561DA-D918-4C2C-AD27-86A75C1CE1F5}"/>
    <hyperlink ref="A126" r:id="rId122" display="http://www.xe.com/currency/sos-somali-shilling" xr:uid="{66EB58F8-C970-4184-9CD7-2BFDCA3B852C}"/>
    <hyperlink ref="A127" r:id="rId123" display="http://www.xe.com/currency/htg-haitian-gourde" xr:uid="{8884C8D7-276F-4DC5-8863-38D345014A1D}"/>
    <hyperlink ref="A128" r:id="rId124" display="http://www.xe.com/currency/gnf-guinean-franc" xr:uid="{D5D1F973-60BC-4ED4-ABF9-99EDBDDD0D65}"/>
    <hyperlink ref="A129" r:id="rId125" display="http://www.xe.com/currency/mvr-maldivian-rufiyaa" xr:uid="{43BAD161-3113-49E3-B965-3B7E91B230C9}"/>
    <hyperlink ref="A130" r:id="rId126" display="http://www.xe.com/currency/mnt-mongolian-tughrik" xr:uid="{8954D6E0-7968-4EF4-9310-00B0A7B08904}"/>
    <hyperlink ref="A131" r:id="rId127" display="http://www.xe.com/currency/cdf-congolese-franc" xr:uid="{E76A1994-58F8-482E-B72D-BFD4D9F900E5}"/>
    <hyperlink ref="A132" r:id="rId128" display="http://www.xe.com/currency/std-sao-tomean-dobra" xr:uid="{05A24F5D-6866-4607-A102-8B540F363D69}"/>
    <hyperlink ref="A133" r:id="rId129" display="http://www.xe.com/currency/tjs-tajikistani-somoni" xr:uid="{4A343F7C-DD9A-4E40-A8D3-0EEE2D227917}"/>
    <hyperlink ref="A134" r:id="rId130" display="http://www.xe.com/currency/kpw-north-korean-won" xr:uid="{FA107C1E-F9B4-4A04-9E36-EB4983FE29EA}"/>
    <hyperlink ref="A135" r:id="rId131" display="http://www.xe.com/currency/mmk-burmese-kyat" xr:uid="{2291035E-909B-467A-9353-38100BA661D6}"/>
    <hyperlink ref="A136" r:id="rId132" display="http://www.xe.com/currency/lsl-basotho-loti" xr:uid="{6D28073D-118F-4182-ABC6-F37C790EAEBA}"/>
    <hyperlink ref="A137" r:id="rId133" display="http://www.xe.com/currency/lrd-liberian-dollar" xr:uid="{F234036D-6B81-4439-ACEC-9DCF7287E78E}"/>
    <hyperlink ref="A138" r:id="rId134" display="http://www.xe.com/currency/kgs-kyrgyzstani-som" xr:uid="{B4803972-AB5D-4B9F-9536-2C52A30EB41A}"/>
    <hyperlink ref="A139" r:id="rId135" display="http://www.xe.com/currency/gip-gibraltar-pound" xr:uid="{CA857554-7BF8-4D35-8BA9-8EF778C6EB75}"/>
    <hyperlink ref="A140" r:id="rId136" display="http://www.xe.com/currency/xpt-platinum-ounce" xr:uid="{0CBE8411-C6DD-47B3-AA3C-6B144195607C}"/>
    <hyperlink ref="A141" r:id="rId137" display="http://www.xe.com/currency/mdl-moldovan-leu" xr:uid="{728B5492-3780-43C0-A5E1-519A31DE3951}"/>
    <hyperlink ref="A142" r:id="rId138" display="http://www.xe.com/currency/cup-cuban-peso" xr:uid="{C5CF6C81-5495-4EBD-96A3-E67F1E0F2B75}"/>
    <hyperlink ref="A143" r:id="rId139" display="http://www.xe.com/currency/khr-cambodian-riel" xr:uid="{05B83FE3-82FB-4940-AA18-B1922E0118F7}"/>
    <hyperlink ref="A144" r:id="rId140" display="http://www.xe.com/currency/mkd-macedonian-denar" xr:uid="{42FE4F20-6A21-4991-8B48-5C5FAB34EB13}"/>
    <hyperlink ref="A145" r:id="rId141" display="http://www.xe.com/currency/vuv-ni-vanuatu-vatu" xr:uid="{3AF67D39-2EC1-44D0-89D2-001DF67A7E44}"/>
    <hyperlink ref="A146" r:id="rId142" display="http://www.xe.com/currency/mro-mauritanian-ouguiya" xr:uid="{F836D186-1244-450E-A0C1-20306E78844D}"/>
    <hyperlink ref="A147" r:id="rId143" display="http://www.xe.com/currency/ang-dutch-guilder" xr:uid="{C2115712-8F3E-401F-9653-1D8A0D596F40}"/>
    <hyperlink ref="A148" r:id="rId144" display="http://www.xe.com/currency/szl-swazi-lilangeni" xr:uid="{635BFD28-FFE9-4504-9126-F11D86557AC0}"/>
    <hyperlink ref="A149" r:id="rId145" display="http://www.xe.com/currency/cve-cape-verdean-escudo" xr:uid="{BBFDC5C5-DBEF-4F03-80A3-20545035CDB2}"/>
    <hyperlink ref="A150" r:id="rId146" display="http://www.xe.com/currency/srd-surinamese-dollar" xr:uid="{E44C5402-FB39-4938-88E8-AD3CE914A2A6}"/>
    <hyperlink ref="A4" r:id="rId147" display="http://www.xe.com/currency/xpd-palladium-ounce" xr:uid="{3C0AF000-497A-4B46-A3AB-F6F70FBC1AC8}"/>
    <hyperlink ref="A151" r:id="rId148" display="http://www.xe.com/currency/svc-salvadoran-colon" xr:uid="{28841D61-F957-421B-8CC3-8619BDC25EBF}"/>
    <hyperlink ref="A152" r:id="rId149" display="http://www.xe.com/currency/bsd-bahamian-dollar" xr:uid="{1B256333-BA44-4940-B0B8-F0EA5DE96C3D}"/>
    <hyperlink ref="A153" r:id="rId150" display="http://www.xe.com/currency/xdr-imf-special-drawing-rights" xr:uid="{E8883994-D957-4F66-8535-ABDE6F28C36F}"/>
    <hyperlink ref="A154" r:id="rId151" display="http://www.xe.com/currency/rwf-rwandan-franc" xr:uid="{1990DA8B-9515-4AD9-AAFD-3490D3FD5DDD}"/>
    <hyperlink ref="A155" r:id="rId152" display="http://www.xe.com/currency/awg-aruban-or-dutch-guilder" xr:uid="{6BED23BE-FE6B-47C3-8B2D-E8C783D17C50}"/>
    <hyperlink ref="A156" r:id="rId153" display="http://www.xe.com/currency/djf-djiboutian-franc" xr:uid="{BCF02A5B-3DBF-42FD-88DB-F03E5FAE297A}"/>
    <hyperlink ref="A157" r:id="rId154" display="http://www.xe.com/currency/btn-bhutanese-ngultrum" xr:uid="{D82B656A-2464-4620-86FC-4AB9F3287FAA}"/>
    <hyperlink ref="A158" r:id="rId155" display="http://www.xe.com/currency/kmf-comoran-franc" xr:uid="{541388B4-D963-4F75-A9F7-F2229E4D4BF2}"/>
    <hyperlink ref="A159" r:id="rId156" display="http://www.xe.com/currency/wst-samoan-tala" xr:uid="{414A82A0-16C7-46EE-80E4-338744183A5E}"/>
    <hyperlink ref="A160" r:id="rId157" display="http://www.xe.com/currency/spl-seborgan-luigino" xr:uid="{89D2AC0C-6B62-43C2-8FC5-09BC949C42C3}"/>
    <hyperlink ref="A161" r:id="rId158" display="http://www.xe.com/currency/ern-eritrean-nakfa" xr:uid="{5D35E0FB-183F-4545-ABCD-9B365A0CD70E}"/>
    <hyperlink ref="A162" r:id="rId159" display="http://www.xe.com/currency/fkp-falkland-island-pound" xr:uid="{7F3C7366-0017-4125-8740-54BF14D7345C}"/>
    <hyperlink ref="A163" r:id="rId160" display="http://www.xe.com/currency/shp-saint-helenian-pound" xr:uid="{5F43A13E-0B23-43DC-8B50-594438622A0A}"/>
    <hyperlink ref="A164" r:id="rId161" display="http://www.xe.com/currency/jep-jersey-pound" xr:uid="{2DDE886C-319B-4F35-9DF5-CEDCFD0884A0}"/>
    <hyperlink ref="A167" r:id="rId162" display="http://www.xe.com/currency/tmt-turkmenistani-manat" xr:uid="{306964BB-0D94-475A-B80F-EF005ADF0D2A}"/>
    <hyperlink ref="A168" r:id="rId163" display="http://www.xe.com/currency/tvd-tuvaluan-dollar" xr:uid="{2571B675-4101-4629-92EA-E39B740D187F}"/>
    <hyperlink ref="A169" r:id="rId164" display="http://www.xe.com/currency/imp-isle-of-man-pound" xr:uid="{0344FD13-70D3-410D-8A41-99796B95CA89}"/>
    <hyperlink ref="A170" r:id="rId165" display="http://www.xe.com/currency/ggp-guernsey-pound" xr:uid="{33BA1F9E-95A7-4100-B986-914E1547365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H81"/>
  <sheetViews>
    <sheetView zoomScale="70" zoomScaleNormal="70" workbookViewId="0"/>
  </sheetViews>
  <sheetFormatPr defaultRowHeight="14.5" x14ac:dyDescent="0.35"/>
  <cols>
    <col min="1" max="1" width="4.81640625" customWidth="1"/>
    <col min="2" max="2" width="10.1796875" customWidth="1"/>
    <col min="4" max="9" width="5.7265625" customWidth="1"/>
    <col min="10" max="10" width="11.1796875" customWidth="1"/>
    <col min="11" max="15" width="11.7265625" customWidth="1"/>
    <col min="16" max="16" width="13" customWidth="1"/>
    <col min="17" max="21" width="12.1796875" customWidth="1"/>
    <col min="22" max="22" width="12.453125" customWidth="1"/>
    <col min="23" max="24" width="11" customWidth="1"/>
    <col min="25" max="25" width="11.81640625" customWidth="1"/>
    <col min="26" max="26" width="11.7265625" customWidth="1"/>
    <col min="27" max="27" width="12.26953125" customWidth="1"/>
    <col min="28" max="28" width="11.81640625" customWidth="1"/>
    <col min="29" max="29" width="11.7265625" customWidth="1"/>
    <col min="30" max="30" width="12.26953125" customWidth="1"/>
    <col min="31" max="31" width="11.81640625" customWidth="1"/>
    <col min="32" max="32" width="11.7265625" customWidth="1"/>
    <col min="33" max="33" width="12.26953125" customWidth="1"/>
    <col min="34" max="34" width="21.54296875" customWidth="1"/>
  </cols>
  <sheetData>
    <row r="1" spans="2:34" x14ac:dyDescent="0.35">
      <c r="B1" s="29"/>
      <c r="C1" s="27"/>
      <c r="D1" s="27"/>
      <c r="E1" s="27"/>
      <c r="F1" s="27"/>
      <c r="G1" s="27"/>
      <c r="H1" s="27"/>
      <c r="I1" s="27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2:34" x14ac:dyDescent="0.35">
      <c r="B2" s="29"/>
      <c r="C2" s="27"/>
      <c r="D2" s="27"/>
      <c r="E2" s="27"/>
      <c r="F2" s="27"/>
      <c r="G2" s="27"/>
      <c r="H2" s="27"/>
      <c r="I2" s="2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34" x14ac:dyDescent="0.35">
      <c r="B3" s="29"/>
      <c r="C3" s="27"/>
      <c r="D3" s="27"/>
      <c r="E3" s="27"/>
      <c r="F3" s="27"/>
      <c r="G3" s="27"/>
      <c r="H3" s="27"/>
      <c r="I3" s="27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2:34" x14ac:dyDescent="0.35">
      <c r="B4" s="29"/>
      <c r="C4" s="27"/>
      <c r="D4" s="27"/>
      <c r="E4" s="27"/>
      <c r="F4" s="27"/>
      <c r="G4" s="27"/>
      <c r="H4" s="27"/>
      <c r="I4" s="27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2:34" x14ac:dyDescent="0.35">
      <c r="B5" s="29"/>
      <c r="C5" s="27"/>
      <c r="D5" s="27"/>
      <c r="E5" s="27"/>
      <c r="F5" s="27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2:34" x14ac:dyDescent="0.35">
      <c r="B6" s="29"/>
      <c r="C6" s="27"/>
      <c r="D6" s="27"/>
      <c r="E6" s="27"/>
      <c r="F6" s="27"/>
      <c r="G6" s="27"/>
      <c r="H6" s="27"/>
      <c r="I6" s="27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2:34" x14ac:dyDescent="0.35">
      <c r="B7" s="29"/>
      <c r="C7" s="27"/>
      <c r="D7" s="27"/>
      <c r="E7" s="27"/>
      <c r="F7" s="27"/>
      <c r="G7" s="27"/>
      <c r="H7" s="27"/>
      <c r="I7" s="27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2:34" x14ac:dyDescent="0.35">
      <c r="B8" s="29"/>
      <c r="C8" s="27"/>
      <c r="D8" s="27"/>
      <c r="E8" s="27"/>
      <c r="F8" s="27"/>
      <c r="G8" s="27"/>
      <c r="H8" s="27"/>
      <c r="I8" s="2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2:34" x14ac:dyDescent="0.35">
      <c r="B9" s="29"/>
      <c r="C9" s="27"/>
      <c r="D9" s="27"/>
      <c r="E9" s="27"/>
      <c r="F9" s="27"/>
      <c r="G9" s="27"/>
      <c r="H9" s="27"/>
      <c r="I9" s="27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2:34" x14ac:dyDescent="0.35">
      <c r="B10" s="29"/>
      <c r="C10" s="27"/>
      <c r="D10" s="27"/>
      <c r="E10" s="27"/>
      <c r="F10" s="27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2:34" x14ac:dyDescent="0.35">
      <c r="B11" s="29"/>
      <c r="C11" s="27"/>
      <c r="D11" s="27"/>
      <c r="E11" s="27"/>
      <c r="F11" s="27"/>
      <c r="G11" s="27"/>
      <c r="H11" s="27"/>
      <c r="I11" s="2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2:34" x14ac:dyDescent="0.35">
      <c r="B12" s="29"/>
      <c r="C12" s="27"/>
      <c r="D12" s="27"/>
      <c r="E12" s="27"/>
      <c r="F12" s="27"/>
      <c r="G12" s="27"/>
      <c r="H12" s="27"/>
      <c r="I12" s="27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2:34" x14ac:dyDescent="0.35">
      <c r="B13" s="29"/>
      <c r="C13" s="27"/>
      <c r="D13" s="27"/>
      <c r="E13" s="27"/>
      <c r="F13" s="27"/>
      <c r="G13" s="27"/>
      <c r="H13" s="27"/>
      <c r="I13" s="27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2:34" x14ac:dyDescent="0.35">
      <c r="B14" s="29"/>
      <c r="C14" s="27"/>
      <c r="D14" s="27"/>
      <c r="E14" s="27"/>
      <c r="F14" s="27"/>
      <c r="G14" s="27"/>
      <c r="H14" s="27"/>
      <c r="I14" s="27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2:34" x14ac:dyDescent="0.35">
      <c r="B15" s="29"/>
      <c r="C15" s="27"/>
      <c r="D15" s="27"/>
      <c r="E15" s="27"/>
      <c r="F15" s="27"/>
      <c r="G15" s="27"/>
      <c r="H15" s="27"/>
      <c r="I15" s="27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2:34" x14ac:dyDescent="0.35">
      <c r="B16" s="29"/>
      <c r="C16" s="27"/>
      <c r="D16" s="27"/>
      <c r="E16" s="27"/>
      <c r="F16" s="27"/>
      <c r="G16" s="27"/>
      <c r="H16" s="27"/>
      <c r="I16" s="27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2:34" x14ac:dyDescent="0.35">
      <c r="B17" s="29"/>
      <c r="C17" s="27"/>
      <c r="D17" s="27"/>
      <c r="E17" s="27"/>
      <c r="F17" s="27"/>
      <c r="G17" s="27"/>
      <c r="H17" s="27"/>
      <c r="I17" s="2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2:34" x14ac:dyDescent="0.35">
      <c r="B18" s="29"/>
      <c r="C18" s="27"/>
      <c r="D18" s="27"/>
      <c r="E18" s="27"/>
      <c r="F18" s="27"/>
      <c r="G18" s="27"/>
      <c r="H18" s="27"/>
      <c r="I18" s="27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2:34" x14ac:dyDescent="0.35">
      <c r="B19" s="29"/>
      <c r="C19" s="27"/>
      <c r="D19" s="27"/>
      <c r="E19" s="27"/>
      <c r="F19" s="27"/>
      <c r="G19" s="27"/>
      <c r="H19" s="27"/>
      <c r="I19" s="27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2:34" x14ac:dyDescent="0.35">
      <c r="B20" s="29"/>
      <c r="C20" s="27"/>
      <c r="D20" s="27"/>
      <c r="E20" s="27"/>
      <c r="F20" s="27"/>
      <c r="G20" s="27"/>
      <c r="H20" s="27"/>
      <c r="I20" s="27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2:34" x14ac:dyDescent="0.35">
      <c r="B21" s="29"/>
      <c r="C21" s="27"/>
      <c r="D21" s="27"/>
      <c r="E21" s="27"/>
      <c r="F21" s="27"/>
      <c r="G21" s="27"/>
      <c r="H21" s="27"/>
      <c r="I21" s="27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34" x14ac:dyDescent="0.35">
      <c r="B22" s="29"/>
      <c r="C22" s="27"/>
      <c r="D22" s="27"/>
      <c r="E22" s="27"/>
      <c r="F22" s="27"/>
      <c r="G22" s="27"/>
      <c r="H22" s="27"/>
      <c r="I22" s="27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2:34" x14ac:dyDescent="0.35">
      <c r="B23" s="29"/>
      <c r="C23" s="27"/>
      <c r="D23" s="27"/>
      <c r="E23" s="27"/>
      <c r="F23" s="27"/>
      <c r="G23" s="27"/>
      <c r="H23" s="27"/>
      <c r="I23" s="27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2:34" x14ac:dyDescent="0.35">
      <c r="B24" s="29"/>
      <c r="C24" s="27"/>
      <c r="D24" s="27"/>
      <c r="E24" s="27"/>
      <c r="F24" s="27"/>
      <c r="G24" s="27"/>
      <c r="H24" s="27"/>
      <c r="I24" s="2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2:34" x14ac:dyDescent="0.35">
      <c r="B25" s="29"/>
      <c r="C25" s="27"/>
      <c r="D25" s="27"/>
      <c r="E25" s="27"/>
      <c r="F25" s="27"/>
      <c r="G25" s="27"/>
      <c r="H25" s="27"/>
      <c r="I25" s="27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x14ac:dyDescent="0.35">
      <c r="B26" s="29"/>
      <c r="C26" s="27"/>
      <c r="D26" s="27"/>
      <c r="E26" s="27"/>
      <c r="F26" s="27"/>
      <c r="G26" s="27"/>
      <c r="H26" s="27"/>
      <c r="I26" s="27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2:34" x14ac:dyDescent="0.35">
      <c r="B27" s="29"/>
      <c r="C27" s="27"/>
      <c r="D27" s="27"/>
      <c r="E27" s="27"/>
      <c r="F27" s="27"/>
      <c r="G27" s="27"/>
      <c r="H27" s="27"/>
      <c r="I27" s="27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2:34" x14ac:dyDescent="0.35">
      <c r="B28" s="29"/>
      <c r="C28" s="27"/>
      <c r="D28" s="27"/>
      <c r="E28" s="27"/>
      <c r="F28" s="27"/>
      <c r="G28" s="27"/>
      <c r="H28" s="27"/>
      <c r="I28" s="27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2:34" x14ac:dyDescent="0.35">
      <c r="B29" s="29"/>
      <c r="C29" s="27"/>
      <c r="D29" s="27"/>
      <c r="E29" s="27"/>
      <c r="F29" s="27"/>
      <c r="G29" s="27"/>
      <c r="H29" s="27"/>
      <c r="I29" s="27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2:34" x14ac:dyDescent="0.35">
      <c r="B30" s="29"/>
      <c r="C30" s="27"/>
      <c r="D30" s="27"/>
      <c r="E30" s="27"/>
      <c r="F30" s="27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2:34" x14ac:dyDescent="0.35">
      <c r="B31" s="29"/>
      <c r="C31" s="27"/>
      <c r="D31" s="27"/>
      <c r="E31" s="27"/>
      <c r="F31" s="27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2:34" x14ac:dyDescent="0.35">
      <c r="B32" s="29"/>
      <c r="C32" s="27"/>
      <c r="D32" s="27"/>
      <c r="E32" s="27"/>
      <c r="F32" s="27"/>
      <c r="G32" s="27"/>
      <c r="H32" s="27"/>
      <c r="I32" s="27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2:34" x14ac:dyDescent="0.35">
      <c r="B33" s="29"/>
      <c r="C33" s="27"/>
      <c r="D33" s="27"/>
      <c r="E33" s="27"/>
      <c r="F33" s="27"/>
      <c r="G33" s="27"/>
      <c r="H33" s="27"/>
      <c r="I33" s="27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2:34" x14ac:dyDescent="0.35">
      <c r="B34" s="29"/>
      <c r="C34" s="27"/>
      <c r="D34" s="27"/>
      <c r="E34" s="27"/>
      <c r="F34" s="27"/>
      <c r="G34" s="27"/>
      <c r="H34" s="27"/>
      <c r="I34" s="2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2:34" x14ac:dyDescent="0.35">
      <c r="B35" s="29"/>
      <c r="C35" s="27"/>
      <c r="D35" s="27"/>
      <c r="E35" s="27"/>
      <c r="F35" s="27"/>
      <c r="G35" s="27"/>
      <c r="H35" s="27"/>
      <c r="I35" s="27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2:34" x14ac:dyDescent="0.35">
      <c r="B36" s="29"/>
      <c r="C36" s="27"/>
      <c r="D36" s="27"/>
      <c r="E36" s="27"/>
      <c r="F36" s="27"/>
      <c r="G36" s="27"/>
      <c r="H36" s="27"/>
      <c r="I36" s="27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2:34" x14ac:dyDescent="0.35">
      <c r="B37" s="29"/>
      <c r="C37" s="27"/>
      <c r="D37" s="27"/>
      <c r="E37" s="27"/>
      <c r="F37" s="27"/>
      <c r="G37" s="27"/>
      <c r="H37" s="27"/>
      <c r="I37" s="27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2:34" x14ac:dyDescent="0.35">
      <c r="B38" s="29"/>
      <c r="C38" s="27"/>
      <c r="D38" s="27"/>
      <c r="E38" s="27"/>
      <c r="F38" s="27"/>
      <c r="G38" s="27"/>
      <c r="H38" s="27"/>
      <c r="I38" s="27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2:34" x14ac:dyDescent="0.35">
      <c r="B39" s="29"/>
      <c r="C39" s="27"/>
      <c r="D39" s="27"/>
      <c r="E39" s="27"/>
      <c r="F39" s="27"/>
      <c r="G39" s="27"/>
      <c r="H39" s="27"/>
      <c r="I39" s="27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2:34" x14ac:dyDescent="0.35">
      <c r="B40" s="29"/>
      <c r="C40" s="27"/>
      <c r="D40" s="27"/>
      <c r="E40" s="27"/>
      <c r="F40" s="27"/>
      <c r="G40" s="27"/>
      <c r="H40" s="27"/>
      <c r="I40" s="27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2:34" x14ac:dyDescent="0.35">
      <c r="B41" s="29"/>
      <c r="C41" s="27"/>
      <c r="D41" s="27"/>
      <c r="E41" s="27"/>
      <c r="F41" s="27"/>
      <c r="G41" s="27"/>
      <c r="H41" s="27"/>
      <c r="I41" s="27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2:34" x14ac:dyDescent="0.35">
      <c r="B42" s="29"/>
      <c r="C42" s="27"/>
      <c r="D42" s="27"/>
      <c r="E42" s="27"/>
      <c r="F42" s="27"/>
      <c r="G42" s="27"/>
      <c r="H42" s="27"/>
      <c r="I42" s="27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2:34" x14ac:dyDescent="0.35">
      <c r="B43" s="29"/>
      <c r="C43" s="27"/>
      <c r="D43" s="27"/>
      <c r="E43" s="27"/>
      <c r="F43" s="27"/>
      <c r="G43" s="27"/>
      <c r="H43" s="27"/>
      <c r="I43" s="27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2:34" x14ac:dyDescent="0.35">
      <c r="B44" s="29"/>
      <c r="C44" s="27"/>
      <c r="D44" s="27"/>
      <c r="E44" s="27"/>
      <c r="F44" s="27"/>
      <c r="G44" s="27"/>
      <c r="H44" s="27"/>
      <c r="I44" s="27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2:34" x14ac:dyDescent="0.35">
      <c r="B45" s="29"/>
      <c r="C45" s="27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2:34" x14ac:dyDescent="0.35">
      <c r="C46" s="27"/>
      <c r="J46" s="30"/>
    </row>
    <row r="47" spans="2:34" x14ac:dyDescent="0.35">
      <c r="C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2:34" x14ac:dyDescent="0.35">
      <c r="F48" s="31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3:34" x14ac:dyDescent="0.35">
      <c r="G49" s="34"/>
      <c r="H49" s="34"/>
      <c r="I49" s="34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3:34" x14ac:dyDescent="0.35">
      <c r="G50" s="34"/>
      <c r="H50" s="34"/>
      <c r="I50" s="34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2" spans="3:34" x14ac:dyDescent="0.35">
      <c r="C52" s="31"/>
      <c r="J52" s="33"/>
    </row>
    <row r="53" spans="3:34" x14ac:dyDescent="0.35">
      <c r="C53" s="35"/>
      <c r="E53" s="27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3:34" x14ac:dyDescent="0.35">
      <c r="C54" s="35"/>
      <c r="E54" s="2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3:34" x14ac:dyDescent="0.35">
      <c r="C55" s="35"/>
      <c r="E55" s="27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3:34" x14ac:dyDescent="0.35">
      <c r="C56" s="35"/>
      <c r="E56" s="2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3:34" x14ac:dyDescent="0.35">
      <c r="C57" s="35"/>
      <c r="E57" s="27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3:34" x14ac:dyDescent="0.35">
      <c r="E58" s="2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3:34" x14ac:dyDescent="0.35">
      <c r="C59" s="31"/>
      <c r="E59" s="27"/>
    </row>
    <row r="60" spans="3:34" x14ac:dyDescent="0.35">
      <c r="C60" s="35"/>
      <c r="E60" s="27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3:34" x14ac:dyDescent="0.35">
      <c r="C61" s="35"/>
      <c r="E61" s="2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spans="3:34" x14ac:dyDescent="0.35">
      <c r="C62" s="35"/>
      <c r="E62" s="27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3:34" x14ac:dyDescent="0.35">
      <c r="C63" s="35"/>
      <c r="E63" s="2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3:34" x14ac:dyDescent="0.35">
      <c r="C64" s="35"/>
      <c r="E64" s="27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3:34" x14ac:dyDescent="0.35">
      <c r="C65" s="35"/>
      <c r="E65" s="2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3:34" x14ac:dyDescent="0.35">
      <c r="C66" s="35"/>
      <c r="E66" s="27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3:34" x14ac:dyDescent="0.35">
      <c r="C67" s="35"/>
      <c r="E67" s="2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3:34" x14ac:dyDescent="0.35">
      <c r="C68" s="31"/>
      <c r="E68" s="27"/>
    </row>
    <row r="69" spans="3:34" x14ac:dyDescent="0.35">
      <c r="C69" s="35"/>
      <c r="E69" s="27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3:34" x14ac:dyDescent="0.35">
      <c r="E70" s="2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spans="3:34" x14ac:dyDescent="0.35">
      <c r="C71" s="35"/>
      <c r="E71" s="27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3:34" x14ac:dyDescent="0.35">
      <c r="E72" s="2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3:34" x14ac:dyDescent="0.35">
      <c r="C73" s="35"/>
      <c r="E73" s="27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3:34" x14ac:dyDescent="0.35">
      <c r="E74" s="2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3:34" x14ac:dyDescent="0.35">
      <c r="C75" s="31"/>
      <c r="D75" s="35"/>
      <c r="E75" s="27"/>
    </row>
    <row r="76" spans="3:34" x14ac:dyDescent="0.35">
      <c r="C76" s="35"/>
      <c r="E76" s="27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3:34" x14ac:dyDescent="0.35">
      <c r="E77" s="2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r="78" spans="3:34" x14ac:dyDescent="0.35">
      <c r="C78" s="35"/>
      <c r="E78" s="27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3:34" x14ac:dyDescent="0.35">
      <c r="E79" s="2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 spans="3:34" x14ac:dyDescent="0.35">
      <c r="C80" s="35"/>
      <c r="E80" s="27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5:34" x14ac:dyDescent="0.35">
      <c r="E81" s="2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USA-Canada</vt:lpstr>
      <vt:lpstr>Mexico</vt:lpstr>
      <vt:lpstr>Brazil</vt:lpstr>
      <vt:lpstr>Rest of LA</vt:lpstr>
      <vt:lpstr>UK</vt:lpstr>
      <vt:lpstr>Germany</vt:lpstr>
      <vt:lpstr>Benelux-Nordics</vt:lpstr>
      <vt:lpstr>Italy</vt:lpstr>
      <vt:lpstr>France</vt:lpstr>
      <vt:lpstr>E-Block</vt:lpstr>
      <vt:lpstr>Russia</vt:lpstr>
      <vt:lpstr>Africa</vt:lpstr>
      <vt:lpstr>Middle East</vt:lpstr>
      <vt:lpstr>Japan</vt:lpstr>
      <vt:lpstr>OZ-NZ</vt:lpstr>
      <vt:lpstr>Hong Kong</vt:lpstr>
      <vt:lpstr>China</vt:lpstr>
      <vt:lpstr>India</vt:lpstr>
      <vt:lpstr>Sing-Mal</vt:lpstr>
      <vt:lpstr>Indon-Phil-Thai</vt:lpstr>
      <vt:lpstr>Currencies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Dowsey</dc:creator>
  <cp:lastModifiedBy>Mike Dowsey</cp:lastModifiedBy>
  <dcterms:created xsi:type="dcterms:W3CDTF">2017-05-18T02:02:06Z</dcterms:created>
  <dcterms:modified xsi:type="dcterms:W3CDTF">2020-06-28T22:34:16Z</dcterms:modified>
</cp:coreProperties>
</file>