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31"/>
  <workbookPr/>
  <mc:AlternateContent xmlns:mc="http://schemas.openxmlformats.org/markup-compatibility/2006">
    <mc:Choice Requires="x15">
      <x15ac:absPath xmlns:x15ac="http://schemas.microsoft.com/office/spreadsheetml/2010/11/ac" url="https://developindy-my.sharepoint.com/personal/thughes_indychamber_com/Documents/Attachments/"/>
    </mc:Choice>
  </mc:AlternateContent>
  <xr:revisionPtr revIDLastSave="0" documentId="8_{ACD0DB8E-11BE-4AFC-9F96-B2FFC54FBC95}" xr6:coauthVersionLast="47" xr6:coauthVersionMax="47" xr10:uidLastSave="{00000000-0000-0000-0000-000000000000}"/>
  <workbookProtection lockStructure="1"/>
  <bookViews>
    <workbookView xWindow="-110" yWindow="-110" windowWidth="19420" windowHeight="10300" xr2:uid="{00000000-000D-0000-FFFF-FFFF00000000}"/>
  </bookViews>
  <sheets>
    <sheet name="Calculator" sheetId="1" r:id="rId1"/>
    <sheet name="Reference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G13" i="1"/>
  <c r="G9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8" i="1"/>
  <c r="I9" i="1"/>
  <c r="I10" i="1"/>
  <c r="I11" i="1"/>
  <c r="I12" i="1"/>
  <c r="I13" i="1"/>
  <c r="I14" i="1"/>
  <c r="I16" i="1"/>
  <c r="I17" i="1"/>
  <c r="I18" i="1"/>
  <c r="I19" i="1"/>
  <c r="I20" i="1"/>
  <c r="I21" i="1"/>
  <c r="I22" i="1"/>
  <c r="I8" i="1"/>
  <c r="E23" i="1"/>
  <c r="D23" i="1"/>
  <c r="C23" i="1"/>
  <c r="C7" i="3"/>
  <c r="O23" i="1" l="1"/>
  <c r="Q23" i="1"/>
  <c r="M23" i="1"/>
  <c r="K23" i="1"/>
  <c r="I23" i="1"/>
  <c r="G17" i="1"/>
  <c r="G20" i="1"/>
  <c r="G12" i="1"/>
  <c r="G21" i="1"/>
  <c r="G11" i="1"/>
  <c r="G15" i="1"/>
  <c r="G18" i="1"/>
  <c r="G16" i="1"/>
  <c r="G19" i="1"/>
  <c r="G10" i="1"/>
  <c r="G8" i="1"/>
  <c r="G14" i="1"/>
  <c r="G22" i="1"/>
  <c r="G23" i="1" l="1"/>
</calcChain>
</file>

<file path=xl/sharedStrings.xml><?xml version="1.0" encoding="utf-8"?>
<sst xmlns="http://schemas.openxmlformats.org/spreadsheetml/2006/main" count="34" uniqueCount="34">
  <si>
    <t>Indianapolis EED Funding Scenarios</t>
  </si>
  <si>
    <t>Illustrative Assessment Calculations</t>
  </si>
  <si>
    <t>Estimated EED Fee</t>
  </si>
  <si>
    <t>INPUTS</t>
  </si>
  <si>
    <t>Scenario #1</t>
  </si>
  <si>
    <t>Scenario #2</t>
  </si>
  <si>
    <t>Scenario #3</t>
  </si>
  <si>
    <t>Scenario #4</t>
  </si>
  <si>
    <t>Scenario #5</t>
  </si>
  <si>
    <t>Scenario #6</t>
  </si>
  <si>
    <t>Parcel</t>
  </si>
  <si>
    <t>Property Class</t>
  </si>
  <si>
    <t>Gross AV</t>
  </si>
  <si>
    <t>Square Feet</t>
  </si>
  <si>
    <t>Acreage</t>
  </si>
  <si>
    <t>2018
Methodology</t>
  </si>
  <si>
    <t>Gross
AV</t>
  </si>
  <si>
    <t>Total 
Square Feet</t>
  </si>
  <si>
    <t>Gross AV and 
Total Sq. Ft.</t>
  </si>
  <si>
    <t>Total
 Acreage</t>
  </si>
  <si>
    <t>Gross AV and 
Total Acreage</t>
  </si>
  <si>
    <t>Hirons HQ</t>
  </si>
  <si>
    <t>Commercial</t>
  </si>
  <si>
    <t>TOTAL</t>
  </si>
  <si>
    <t>Version 1.0</t>
  </si>
  <si>
    <t>September 26, 2023</t>
  </si>
  <si>
    <t>Dollars to be Raised</t>
  </si>
  <si>
    <t>Dollars to be Raised by Non-Res (2018 only)</t>
  </si>
  <si>
    <t>Dollars Raised by Residential (2018 only)</t>
  </si>
  <si>
    <t>Total Non-Exempt GAV</t>
  </si>
  <si>
    <t>Total Residential GAV</t>
  </si>
  <si>
    <t>Total Non-Exempt, Non-Res GAV</t>
  </si>
  <si>
    <t>Total Non-Exempt Sq. Ft.</t>
  </si>
  <si>
    <t>Total Non-Exempt Acreage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</si>
</sst>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&quot;$&quot;#,##0_);_(* \(&quot;$&quot;#,##0\);_(* &quot;-&quot;??_);_(@_)"/>
    <numFmt numFmtId="166" formatCode="_(* &quot;$&quot;#,##0_);_(* \(#,##0\);_(* &quot;-&quot;??_);_(@_)"/>
    <numFmt numFmtId="167" formatCode="_(* #,##0\ &quot;Sq. Ft.&quot;;_(* \(#,##0\);_(* &quot;-&quot;??_);_(@_)"/>
    <numFmt numFmtId="168" formatCode="_(* #,##0.00\ &quot;Acres&quot;;_(* \(#,##0.00\);_(* &quot;-&quot;??_);_(@_)"/>
  </numFmts>
  <fonts count="7"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b/>
      <sz val="11"/>
      <color theme="0"/>
      <name val="Segoe UI"/>
      <family val="2"/>
      <scheme val="minor"/>
    </font>
    <font>
      <b/>
      <sz val="11"/>
      <color theme="1"/>
      <name val="Segoe UI"/>
      <family val="2"/>
      <scheme val="minor"/>
    </font>
    <font>
      <b/>
      <sz val="14"/>
      <color theme="1"/>
      <name val="Segoe UI"/>
      <family val="2"/>
      <scheme val="minor"/>
    </font>
    <font>
      <i/>
      <sz val="12"/>
      <color theme="1"/>
      <name val="Segoe UI"/>
      <family val="2"/>
      <scheme val="minor"/>
    </font>
    <font>
      <sz val="8"/>
      <color theme="1"/>
      <name val="Segoe U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0" fillId="0" borderId="8" xfId="0" applyBorder="1" applyAlignment="1">
      <alignment horizontal="left" indent="1"/>
    </xf>
    <xf numFmtId="0" fontId="0" fillId="0" borderId="10" xfId="0" applyBorder="1"/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3" xfId="0" quotePrefix="1" applyBorder="1" applyAlignment="1">
      <alignment horizontal="left" vertical="center"/>
    </xf>
    <xf numFmtId="165" fontId="0" fillId="0" borderId="13" xfId="1" applyNumberFormat="1" applyFont="1" applyBorder="1" applyAlignment="1">
      <alignment horizontal="right" vertical="center"/>
    </xf>
    <xf numFmtId="164" fontId="0" fillId="0" borderId="13" xfId="1" applyNumberFormat="1" applyFont="1" applyBorder="1" applyAlignment="1">
      <alignment horizontal="right" vertical="center"/>
    </xf>
    <xf numFmtId="43" fontId="0" fillId="0" borderId="13" xfId="1" applyFont="1" applyBorder="1" applyAlignment="1">
      <alignment horizontal="right" vertical="center"/>
    </xf>
    <xf numFmtId="166" fontId="0" fillId="0" borderId="7" xfId="1" applyNumberFormat="1" applyFont="1" applyBorder="1"/>
    <xf numFmtId="166" fontId="0" fillId="0" borderId="9" xfId="1" applyNumberFormat="1" applyFont="1" applyBorder="1"/>
    <xf numFmtId="166" fontId="0" fillId="0" borderId="9" xfId="0" applyNumberFormat="1" applyBorder="1"/>
    <xf numFmtId="167" fontId="0" fillId="0" borderId="9" xfId="0" applyNumberFormat="1" applyBorder="1"/>
    <xf numFmtId="168" fontId="0" fillId="0" borderId="11" xfId="0" applyNumberFormat="1" applyBorder="1"/>
    <xf numFmtId="165" fontId="0" fillId="0" borderId="0" xfId="0" applyNumberFormat="1"/>
    <xf numFmtId="0" fontId="0" fillId="0" borderId="16" xfId="0" applyBorder="1" applyAlignment="1">
      <alignment horizontal="left" vertical="center"/>
    </xf>
    <xf numFmtId="0" fontId="0" fillId="0" borderId="16" xfId="0" quotePrefix="1" applyBorder="1" applyAlignment="1">
      <alignment horizontal="left" vertical="center"/>
    </xf>
    <xf numFmtId="165" fontId="0" fillId="0" borderId="16" xfId="1" applyNumberFormat="1" applyFont="1" applyBorder="1" applyAlignment="1">
      <alignment horizontal="right" vertical="center"/>
    </xf>
    <xf numFmtId="164" fontId="0" fillId="0" borderId="16" xfId="1" applyNumberFormat="1" applyFont="1" applyBorder="1" applyAlignment="1">
      <alignment horizontal="right" vertical="center"/>
    </xf>
    <xf numFmtId="43" fontId="0" fillId="0" borderId="16" xfId="1" applyFont="1" applyBorder="1" applyAlignment="1">
      <alignment horizontal="right" vertical="center"/>
    </xf>
    <xf numFmtId="0" fontId="3" fillId="0" borderId="17" xfId="0" applyFont="1" applyBorder="1"/>
    <xf numFmtId="0" fontId="3" fillId="0" borderId="18" xfId="0" applyFont="1" applyBorder="1"/>
    <xf numFmtId="165" fontId="3" fillId="0" borderId="18" xfId="0" applyNumberFormat="1" applyFont="1" applyBorder="1"/>
    <xf numFmtId="164" fontId="3" fillId="0" borderId="18" xfId="0" applyNumberFormat="1" applyFont="1" applyBorder="1"/>
    <xf numFmtId="43" fontId="3" fillId="0" borderId="19" xfId="0" applyNumberFormat="1" applyFont="1" applyBorder="1"/>
    <xf numFmtId="0" fontId="4" fillId="0" borderId="0" xfId="0" applyFont="1" applyAlignment="1">
      <alignment horizontal="left"/>
    </xf>
    <xf numFmtId="0" fontId="5" fillId="0" borderId="0" xfId="0" applyFont="1"/>
    <xf numFmtId="165" fontId="3" fillId="0" borderId="14" xfId="1" applyNumberFormat="1" applyFont="1" applyBorder="1" applyAlignment="1">
      <alignment vertical="center"/>
    </xf>
    <xf numFmtId="165" fontId="0" fillId="0" borderId="0" xfId="1" applyNumberFormat="1" applyFont="1" applyAlignment="1">
      <alignment vertical="center"/>
    </xf>
    <xf numFmtId="165" fontId="3" fillId="0" borderId="13" xfId="1" applyNumberFormat="1" applyFont="1" applyBorder="1" applyAlignment="1">
      <alignment vertical="center"/>
    </xf>
    <xf numFmtId="165" fontId="3" fillId="0" borderId="16" xfId="1" applyNumberFormat="1" applyFont="1" applyBorder="1" applyAlignment="1">
      <alignment vertical="center"/>
    </xf>
    <xf numFmtId="165" fontId="3" fillId="0" borderId="15" xfId="0" applyNumberFormat="1" applyFont="1" applyBorder="1"/>
    <xf numFmtId="0" fontId="6" fillId="0" borderId="0" xfId="0" applyFont="1"/>
    <xf numFmtId="15" fontId="6" fillId="0" borderId="0" xfId="0" quotePrefix="1" applyNumberFormat="1" applyFont="1"/>
    <xf numFmtId="44" fontId="0" fillId="0" borderId="13" xfId="0" quotePrefix="1" applyNumberFormat="1" applyBorder="1" applyAlignment="1">
      <alignment horizontal="left" vertic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3">
    <cellStyle name="Comma" xfId="1" builtinId="3"/>
    <cellStyle name="Comma 2" xfId="2" xr:uid="{428D9CA5-AE5F-4C63-9390-D82B25BBD29C}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eme1">
  <a:themeElements>
    <a:clrScheme name="PALLC_Standard">
      <a:dk1>
        <a:sysClr val="windowText" lastClr="000000"/>
      </a:dk1>
      <a:lt1>
        <a:sysClr val="window" lastClr="FFFFFF"/>
      </a:lt1>
      <a:dk2>
        <a:srgbClr val="44546A"/>
      </a:dk2>
      <a:lt2>
        <a:srgbClr val="F4F3EE"/>
      </a:lt2>
      <a:accent1>
        <a:srgbClr val="007EA7"/>
      </a:accent1>
      <a:accent2>
        <a:srgbClr val="469D49"/>
      </a:accent2>
      <a:accent3>
        <a:srgbClr val="ED7D31"/>
      </a:accent3>
      <a:accent4>
        <a:srgbClr val="3FC0C1"/>
      </a:accent4>
      <a:accent5>
        <a:srgbClr val="A23E49"/>
      </a:accent5>
      <a:accent6>
        <a:srgbClr val="422040"/>
      </a:accent6>
      <a:hlink>
        <a:srgbClr val="F9DC5C"/>
      </a:hlink>
      <a:folHlink>
        <a:srgbClr val="44546A"/>
      </a:folHlink>
    </a:clrScheme>
    <a:fontScheme name="PALLC_Standard">
      <a:majorFont>
        <a:latin typeface="Segoe UI Semibold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showGridLines="0" tabSelected="1" zoomScale="87" zoomScaleNormal="100" workbookViewId="0">
      <selection activeCell="S10" sqref="S10"/>
    </sheetView>
  </sheetViews>
  <sheetFormatPr defaultRowHeight="16.5"/>
  <cols>
    <col min="1" max="1" width="15.5" customWidth="1"/>
    <col min="2" max="2" width="15" customWidth="1"/>
    <col min="3" max="3" width="13.875" bestFit="1" customWidth="1"/>
    <col min="4" max="4" width="11.25" customWidth="1"/>
    <col min="5" max="5" width="7.5" bestFit="1" customWidth="1"/>
    <col min="6" max="6" width="1.375" customWidth="1"/>
    <col min="7" max="7" width="12.625" bestFit="1" customWidth="1"/>
    <col min="8" max="8" width="1.625" customWidth="1"/>
    <col min="9" max="9" width="12.625" bestFit="1" customWidth="1"/>
    <col min="10" max="10" width="1.625" customWidth="1"/>
    <col min="11" max="11" width="12.625" bestFit="1" customWidth="1"/>
    <col min="12" max="12" width="1.625" customWidth="1"/>
    <col min="13" max="13" width="12.625" bestFit="1" customWidth="1"/>
    <col min="14" max="14" width="1.625" customWidth="1"/>
    <col min="15" max="15" width="12.625" bestFit="1" customWidth="1"/>
    <col min="16" max="16" width="1.625" customWidth="1"/>
    <col min="17" max="17" width="12.375" customWidth="1"/>
  </cols>
  <sheetData>
    <row r="1" spans="1:17" ht="21">
      <c r="A1" s="33" t="s">
        <v>0</v>
      </c>
    </row>
    <row r="2" spans="1:17" ht="17.45">
      <c r="A2" s="34" t="s">
        <v>1</v>
      </c>
    </row>
    <row r="4" spans="1:17">
      <c r="G4" s="46" t="s">
        <v>2</v>
      </c>
      <c r="H4" s="47"/>
      <c r="I4" s="47"/>
      <c r="J4" s="47"/>
      <c r="K4" s="47"/>
      <c r="L4" s="47"/>
      <c r="M4" s="47"/>
      <c r="N4" s="47"/>
      <c r="O4" s="47"/>
      <c r="P4" s="47"/>
      <c r="Q4" s="48"/>
    </row>
    <row r="5" spans="1:17" ht="5.25" customHeight="1"/>
    <row r="6" spans="1:17">
      <c r="A6" s="43" t="s">
        <v>3</v>
      </c>
      <c r="B6" s="44"/>
      <c r="C6" s="44"/>
      <c r="D6" s="44"/>
      <c r="E6" s="45"/>
      <c r="G6" s="5" t="s">
        <v>4</v>
      </c>
      <c r="H6" s="1"/>
      <c r="I6" s="5" t="s">
        <v>5</v>
      </c>
      <c r="J6" s="1"/>
      <c r="K6" s="5" t="s">
        <v>6</v>
      </c>
      <c r="L6" s="1"/>
      <c r="M6" s="5" t="s">
        <v>7</v>
      </c>
      <c r="N6" s="1"/>
      <c r="O6" s="5" t="s">
        <v>8</v>
      </c>
      <c r="P6" s="1"/>
      <c r="Q6" s="5" t="s">
        <v>9</v>
      </c>
    </row>
    <row r="7" spans="1:17" ht="39" customHeight="1">
      <c r="A7" s="6" t="s">
        <v>10</v>
      </c>
      <c r="B7" s="6" t="s">
        <v>11</v>
      </c>
      <c r="C7" s="6" t="s">
        <v>12</v>
      </c>
      <c r="D7" s="6" t="s">
        <v>13</v>
      </c>
      <c r="E7" s="6" t="s">
        <v>14</v>
      </c>
      <c r="G7" s="3" t="s">
        <v>15</v>
      </c>
      <c r="H7" s="2"/>
      <c r="I7" s="3" t="s">
        <v>16</v>
      </c>
      <c r="J7" s="2"/>
      <c r="K7" s="3" t="s">
        <v>17</v>
      </c>
      <c r="L7" s="2"/>
      <c r="M7" s="3" t="s">
        <v>18</v>
      </c>
      <c r="N7" s="2"/>
      <c r="O7" s="3" t="s">
        <v>19</v>
      </c>
      <c r="P7" s="2"/>
      <c r="Q7" s="3" t="s">
        <v>20</v>
      </c>
    </row>
    <row r="8" spans="1:17" ht="19.899999999999999" customHeight="1">
      <c r="A8" s="11" t="s">
        <v>21</v>
      </c>
      <c r="B8" s="13" t="s">
        <v>22</v>
      </c>
      <c r="C8" s="14">
        <v>1459000</v>
      </c>
      <c r="D8" s="15">
        <v>26085</v>
      </c>
      <c r="E8" s="16">
        <v>0.2</v>
      </c>
      <c r="F8" s="4"/>
      <c r="G8" s="35">
        <f>IF(OR($B8="Residential",$B8="Res",LEFT($B8,1)="5"),100,(Reference!$C$3/Reference!$C$7)*$C8)</f>
        <v>2452.2669963533981</v>
      </c>
      <c r="H8" s="36"/>
      <c r="I8" s="35">
        <f>(Reference!$C$2/Reference!$C$5)*C8</f>
        <v>2251.2275799466388</v>
      </c>
      <c r="J8" s="36"/>
      <c r="K8" s="35">
        <f>(Reference!$C$2/Reference!$C$8)*Calculator!D8</f>
        <v>4810.360126277802</v>
      </c>
      <c r="L8" s="36"/>
      <c r="M8" s="35">
        <f>(((Reference!$C$2*0.5)/Reference!$C$5)*C8)+(((Reference!$C$2*0.5)/Reference!$C$8)*Calculator!D8)</f>
        <v>3530.7938531122204</v>
      </c>
      <c r="N8" s="36"/>
      <c r="O8" s="35">
        <f>(Reference!$C$2/Reference!$C$9)*Calculator!E8</f>
        <v>4545.8371916828019</v>
      </c>
      <c r="P8" s="36"/>
      <c r="Q8" s="35">
        <f>((Reference!$C$2*0.5)/Reference!$C$9)*Calculator!E8+((Reference!$C$2*0.5)/Reference!$C$5)*C8</f>
        <v>3398.5323858147203</v>
      </c>
    </row>
    <row r="9" spans="1:17">
      <c r="A9" s="12"/>
      <c r="B9" s="13"/>
      <c r="C9" s="14"/>
      <c r="D9" s="15"/>
      <c r="E9" s="16"/>
      <c r="F9" s="4"/>
      <c r="G9" s="37">
        <f>IF(OR($B9="Residential",$B9="Res",LEFT($B9,1)="5"),100,(Reference!$C$3/Reference!$C$7)*$C9)</f>
        <v>0</v>
      </c>
      <c r="H9" s="36"/>
      <c r="I9" s="37">
        <f>(Reference!$C$2/Reference!$C$5)*C9</f>
        <v>0</v>
      </c>
      <c r="J9" s="36"/>
      <c r="K9" s="35">
        <f>(Reference!$C$2/Reference!$C$8)*Calculator!D9</f>
        <v>0</v>
      </c>
      <c r="L9" s="36"/>
      <c r="M9" s="37">
        <f>(((Reference!$C$2*0.5)/Reference!$C$5)*C9)+(((Reference!$C$2*0.5)/Reference!$C$8)*Calculator!D9)</f>
        <v>0</v>
      </c>
      <c r="N9" s="36"/>
      <c r="O9" s="37">
        <f>(Reference!$C$2/Reference!$C$9)*Calculator!E9</f>
        <v>0</v>
      </c>
      <c r="P9" s="36"/>
      <c r="Q9" s="37">
        <f>((Reference!$C$2*0.5)/Reference!$C$9)*Calculator!E9+((Reference!$C$2*0.5)/Reference!$C$5)*C9</f>
        <v>0</v>
      </c>
    </row>
    <row r="10" spans="1:17">
      <c r="A10" s="12"/>
      <c r="B10" s="13"/>
      <c r="C10" s="14"/>
      <c r="D10" s="15"/>
      <c r="E10" s="16"/>
      <c r="F10" s="4"/>
      <c r="G10" s="37">
        <f>IF(OR($B10="Residential",$B10="Res",LEFT($B10,1)="5"),100,(Reference!$C$3/Reference!$C$7)*$C10)</f>
        <v>0</v>
      </c>
      <c r="H10" s="36"/>
      <c r="I10" s="37">
        <f>(Reference!$C$2/Reference!$C$5)*C10</f>
        <v>0</v>
      </c>
      <c r="J10" s="36"/>
      <c r="K10" s="35">
        <f>(Reference!$C$2/Reference!$C$8)*Calculator!D10</f>
        <v>0</v>
      </c>
      <c r="L10" s="36"/>
      <c r="M10" s="37">
        <f>(((Reference!$C$2*0.5)/Reference!$C$5)*C10)+(((Reference!$C$2*0.5)/Reference!$C$8)*Calculator!D10)</f>
        <v>0</v>
      </c>
      <c r="N10" s="36"/>
      <c r="O10" s="37">
        <f>(Reference!$C$2/Reference!$C$9)*Calculator!E10</f>
        <v>0</v>
      </c>
      <c r="P10" s="36"/>
      <c r="Q10" s="37">
        <f>((Reference!$C$2*0.5)/Reference!$C$9)*Calculator!E10+((Reference!$C$2*0.5)/Reference!$C$5)*C10</f>
        <v>0</v>
      </c>
    </row>
    <row r="11" spans="1:17">
      <c r="A11" s="12"/>
      <c r="B11" s="13"/>
      <c r="C11" s="14"/>
      <c r="D11" s="15"/>
      <c r="E11" s="16"/>
      <c r="F11" s="4"/>
      <c r="G11" s="37">
        <f>IF(OR($B11="Residential",$B11="Res",LEFT($B11,1)="5"),100,(Reference!$C$3/Reference!$C$7)*$C11)</f>
        <v>0</v>
      </c>
      <c r="H11" s="36"/>
      <c r="I11" s="37">
        <f>(Reference!$C$2/Reference!$C$5)*C11</f>
        <v>0</v>
      </c>
      <c r="J11" s="36"/>
      <c r="K11" s="35">
        <f>(Reference!$C$2/Reference!$C$8)*Calculator!D11</f>
        <v>0</v>
      </c>
      <c r="L11" s="36"/>
      <c r="M11" s="37">
        <f>(((Reference!$C$2*0.5)/Reference!$C$5)*C11)+(((Reference!$C$2*0.5)/Reference!$C$8)*Calculator!D11)</f>
        <v>0</v>
      </c>
      <c r="N11" s="36"/>
      <c r="O11" s="37">
        <f>(Reference!$C$2/Reference!$C$9)*Calculator!E11</f>
        <v>0</v>
      </c>
      <c r="P11" s="36"/>
      <c r="Q11" s="37">
        <f>((Reference!$C$2*0.5)/Reference!$C$9)*Calculator!E11+((Reference!$C$2*0.5)/Reference!$C$5)*C11</f>
        <v>0</v>
      </c>
    </row>
    <row r="12" spans="1:17">
      <c r="A12" s="12"/>
      <c r="B12" s="13"/>
      <c r="C12" s="14"/>
      <c r="D12" s="15"/>
      <c r="E12" s="16"/>
      <c r="F12" s="4"/>
      <c r="G12" s="37">
        <f>IF(OR($B12="Residential",$B12="Res",LEFT($B12,1)="5"),100,(Reference!$C$3/Reference!$C$7)*$C12)</f>
        <v>0</v>
      </c>
      <c r="H12" s="36"/>
      <c r="I12" s="37">
        <f>(Reference!$C$2/Reference!$C$5)*C12</f>
        <v>0</v>
      </c>
      <c r="J12" s="36"/>
      <c r="K12" s="35">
        <f>(Reference!$C$2/Reference!$C$8)*Calculator!D12</f>
        <v>0</v>
      </c>
      <c r="L12" s="36"/>
      <c r="M12" s="37">
        <f>(((Reference!$C$2*0.5)/Reference!$C$5)*C12)+(((Reference!$C$2*0.5)/Reference!$C$8)*Calculator!D12)</f>
        <v>0</v>
      </c>
      <c r="N12" s="36"/>
      <c r="O12" s="37">
        <f>(Reference!$C$2/Reference!$C$9)*Calculator!E12</f>
        <v>0</v>
      </c>
      <c r="P12" s="36"/>
      <c r="Q12" s="37">
        <f>((Reference!$C$2*0.5)/Reference!$C$9)*Calculator!E12+((Reference!$C$2*0.5)/Reference!$C$5)*C12</f>
        <v>0</v>
      </c>
    </row>
    <row r="13" spans="1:17">
      <c r="A13" s="12"/>
      <c r="B13" s="13"/>
      <c r="C13" s="14"/>
      <c r="D13" s="15"/>
      <c r="E13" s="16"/>
      <c r="F13" s="4"/>
      <c r="G13" s="37">
        <f>IF(OR($B13="Residential",$B13="Res",LEFT($B13,1)="5"),100,(Reference!$C$3/Reference!$C$7)*$C13)</f>
        <v>0</v>
      </c>
      <c r="H13" s="36"/>
      <c r="I13" s="37">
        <f>(Reference!$C$2/Reference!$C$5)*C13</f>
        <v>0</v>
      </c>
      <c r="J13" s="36"/>
      <c r="K13" s="35">
        <f>(Reference!$C$2/Reference!$C$8)*Calculator!D13</f>
        <v>0</v>
      </c>
      <c r="L13" s="36"/>
      <c r="M13" s="37">
        <f>(((Reference!$C$2*0.5)/Reference!$C$5)*C13)+(((Reference!$C$2*0.5)/Reference!$C$8)*Calculator!D13)</f>
        <v>0</v>
      </c>
      <c r="N13" s="36"/>
      <c r="O13" s="37">
        <f>(Reference!$C$2/Reference!$C$9)*Calculator!E13</f>
        <v>0</v>
      </c>
      <c r="P13" s="36"/>
      <c r="Q13" s="37">
        <f>((Reference!$C$2*0.5)/Reference!$C$9)*Calculator!E13+((Reference!$C$2*0.5)/Reference!$C$5)*C13</f>
        <v>0</v>
      </c>
    </row>
    <row r="14" spans="1:17">
      <c r="A14" s="12"/>
      <c r="B14" s="13"/>
      <c r="C14" s="14"/>
      <c r="D14" s="15"/>
      <c r="E14" s="16"/>
      <c r="F14" s="4"/>
      <c r="G14" s="37">
        <f>IF(OR($B14="Residential",$B14="Res",LEFT($B14,1)="5"),100,(Reference!$C$3/Reference!$C$7)*$C14)</f>
        <v>0</v>
      </c>
      <c r="H14" s="36"/>
      <c r="I14" s="37">
        <f>(Reference!$C$2/Reference!$C$5)*C14</f>
        <v>0</v>
      </c>
      <c r="J14" s="36"/>
      <c r="K14" s="35">
        <f>(Reference!$C$2/Reference!$C$8)*Calculator!D14</f>
        <v>0</v>
      </c>
      <c r="L14" s="36"/>
      <c r="M14" s="37">
        <f>(((Reference!$C$2*0.5)/Reference!$C$5)*C14)+(((Reference!$C$2*0.5)/Reference!$C$8)*Calculator!D14)</f>
        <v>0</v>
      </c>
      <c r="N14" s="36"/>
      <c r="O14" s="37">
        <f>(Reference!$C$2/Reference!$C$9)*Calculator!E14</f>
        <v>0</v>
      </c>
      <c r="P14" s="36"/>
      <c r="Q14" s="37">
        <f>((Reference!$C$2*0.5)/Reference!$C$9)*Calculator!E14+((Reference!$C$2*0.5)/Reference!$C$5)*C14</f>
        <v>0</v>
      </c>
    </row>
    <row r="15" spans="1:17">
      <c r="A15" s="12"/>
      <c r="B15" s="13"/>
      <c r="C15" s="14"/>
      <c r="D15" s="15"/>
      <c r="E15" s="16"/>
      <c r="F15" s="4"/>
      <c r="G15" s="37">
        <f>IF(OR($B15="Residential",$B15="Res",LEFT($B15,1)="5"),100,(Reference!$C$3/Reference!$C$7)*$C15)</f>
        <v>0</v>
      </c>
      <c r="H15" s="36"/>
      <c r="I15" s="37">
        <f>(Reference!$C$2/Reference!$C$5)*C15</f>
        <v>0</v>
      </c>
      <c r="J15" s="36"/>
      <c r="K15" s="35">
        <f>(Reference!$C$2/Reference!$C$8)*Calculator!D15</f>
        <v>0</v>
      </c>
      <c r="L15" s="36"/>
      <c r="M15" s="37">
        <f>(((Reference!$C$2*0.5)/Reference!$C$5)*C15)+(((Reference!$C$2*0.5)/Reference!$C$8)*Calculator!D15)</f>
        <v>0</v>
      </c>
      <c r="N15" s="36"/>
      <c r="O15" s="37">
        <f>(Reference!$C$2/Reference!$C$9)*Calculator!E15</f>
        <v>0</v>
      </c>
      <c r="P15" s="36"/>
      <c r="Q15" s="37">
        <f>((Reference!$C$2*0.5)/Reference!$C$9)*Calculator!E15+((Reference!$C$2*0.5)/Reference!$C$5)*C15</f>
        <v>0</v>
      </c>
    </row>
    <row r="16" spans="1:17">
      <c r="A16" s="12"/>
      <c r="B16" s="13"/>
      <c r="C16" s="14"/>
      <c r="D16" s="15"/>
      <c r="E16" s="16"/>
      <c r="F16" s="4"/>
      <c r="G16" s="37">
        <f>IF(OR($B16="Residential",$B16="Res",LEFT($B16,1)="5"),100,(Reference!$C$3/Reference!$C$7)*$C16)</f>
        <v>0</v>
      </c>
      <c r="H16" s="36"/>
      <c r="I16" s="37">
        <f>(Reference!$C$2/Reference!$C$5)*C16</f>
        <v>0</v>
      </c>
      <c r="J16" s="36"/>
      <c r="K16" s="35">
        <f>(Reference!$C$2/Reference!$C$8)*Calculator!D16</f>
        <v>0</v>
      </c>
      <c r="L16" s="36"/>
      <c r="M16" s="37">
        <f>(((Reference!$C$2*0.5)/Reference!$C$5)*C16)+(((Reference!$C$2*0.5)/Reference!$C$8)*Calculator!D16)</f>
        <v>0</v>
      </c>
      <c r="N16" s="36"/>
      <c r="O16" s="37">
        <f>(Reference!$C$2/Reference!$C$9)*Calculator!E16</f>
        <v>0</v>
      </c>
      <c r="P16" s="36"/>
      <c r="Q16" s="37">
        <f>((Reference!$C$2*0.5)/Reference!$C$9)*Calculator!E16+((Reference!$C$2*0.5)/Reference!$C$5)*C16</f>
        <v>0</v>
      </c>
    </row>
    <row r="17" spans="1:17">
      <c r="A17" s="12"/>
      <c r="B17" s="13"/>
      <c r="C17" s="14"/>
      <c r="D17" s="15"/>
      <c r="E17" s="16"/>
      <c r="F17" s="4"/>
      <c r="G17" s="37">
        <f>IF(OR($B17="Residential",$B17="Res",LEFT($B17,1)="5"),100,(Reference!$C$3/Reference!$C$7)*$C17)</f>
        <v>0</v>
      </c>
      <c r="H17" s="36"/>
      <c r="I17" s="37">
        <f>(Reference!$C$2/Reference!$C$5)*C17</f>
        <v>0</v>
      </c>
      <c r="J17" s="36"/>
      <c r="K17" s="35">
        <f>(Reference!$C$2/Reference!$C$8)*Calculator!D17</f>
        <v>0</v>
      </c>
      <c r="L17" s="36"/>
      <c r="M17" s="37">
        <f>(((Reference!$C$2*0.5)/Reference!$C$5)*C17)+(((Reference!$C$2*0.5)/Reference!$C$8)*Calculator!D17)</f>
        <v>0</v>
      </c>
      <c r="N17" s="36"/>
      <c r="O17" s="37">
        <f>(Reference!$C$2/Reference!$C$9)*Calculator!E17</f>
        <v>0</v>
      </c>
      <c r="P17" s="36"/>
      <c r="Q17" s="37">
        <f>((Reference!$C$2*0.5)/Reference!$C$9)*Calculator!E17+((Reference!$C$2*0.5)/Reference!$C$5)*C17</f>
        <v>0</v>
      </c>
    </row>
    <row r="18" spans="1:17">
      <c r="A18" s="12"/>
      <c r="B18" s="42"/>
      <c r="C18" s="14"/>
      <c r="D18" s="15"/>
      <c r="E18" s="16"/>
      <c r="F18" s="4"/>
      <c r="G18" s="37">
        <f>IF(OR($B18="Residential",$B18="Res",LEFT($B18,1)="5"),100,(Reference!$C$3/Reference!$C$7)*$C18)</f>
        <v>0</v>
      </c>
      <c r="H18" s="36"/>
      <c r="I18" s="37">
        <f>(Reference!$C$2/Reference!$C$5)*C18</f>
        <v>0</v>
      </c>
      <c r="J18" s="36"/>
      <c r="K18" s="35">
        <f>(Reference!$C$2/Reference!$C$8)*Calculator!D18</f>
        <v>0</v>
      </c>
      <c r="L18" s="36"/>
      <c r="M18" s="37">
        <f>(((Reference!$C$2*0.5)/Reference!$C$5)*C18)+(((Reference!$C$2*0.5)/Reference!$C$8)*Calculator!D18)</f>
        <v>0</v>
      </c>
      <c r="N18" s="36"/>
      <c r="O18" s="37">
        <f>(Reference!$C$2/Reference!$C$9)*Calculator!E18</f>
        <v>0</v>
      </c>
      <c r="P18" s="36"/>
      <c r="Q18" s="37">
        <f>((Reference!$C$2*0.5)/Reference!$C$9)*Calculator!E18+((Reference!$C$2*0.5)/Reference!$C$5)*C18</f>
        <v>0</v>
      </c>
    </row>
    <row r="19" spans="1:17">
      <c r="A19" s="12"/>
      <c r="B19" s="13"/>
      <c r="C19" s="14"/>
      <c r="D19" s="15"/>
      <c r="E19" s="16"/>
      <c r="F19" s="4"/>
      <c r="G19" s="37">
        <f>IF(OR($B19="Residential",$B19="Res",LEFT($B19,1)="5"),100,(Reference!$C$3/Reference!$C$7)*$C19)</f>
        <v>0</v>
      </c>
      <c r="H19" s="36"/>
      <c r="I19" s="37">
        <f>(Reference!$C$2/Reference!$C$5)*C19</f>
        <v>0</v>
      </c>
      <c r="J19" s="36"/>
      <c r="K19" s="35">
        <f>(Reference!$C$2/Reference!$C$8)*Calculator!D19</f>
        <v>0</v>
      </c>
      <c r="L19" s="36"/>
      <c r="M19" s="37">
        <f>(((Reference!$C$2*0.5)/Reference!$C$5)*C19)+(((Reference!$C$2*0.5)/Reference!$C$8)*Calculator!D19)</f>
        <v>0</v>
      </c>
      <c r="N19" s="36"/>
      <c r="O19" s="37">
        <f>(Reference!$C$2/Reference!$C$9)*Calculator!E19</f>
        <v>0</v>
      </c>
      <c r="P19" s="36"/>
      <c r="Q19" s="37">
        <f>((Reference!$C$2*0.5)/Reference!$C$9)*Calculator!E19+((Reference!$C$2*0.5)/Reference!$C$5)*C19</f>
        <v>0</v>
      </c>
    </row>
    <row r="20" spans="1:17">
      <c r="A20" s="12"/>
      <c r="B20" s="13"/>
      <c r="C20" s="14"/>
      <c r="D20" s="15"/>
      <c r="E20" s="16"/>
      <c r="F20" s="4"/>
      <c r="G20" s="37">
        <f>IF(OR($B20="Residential",$B20="Res",LEFT($B20,1)="5"),100,(Reference!$C$3/Reference!$C$7)*$C20)</f>
        <v>0</v>
      </c>
      <c r="H20" s="36"/>
      <c r="I20" s="37">
        <f>(Reference!$C$2/Reference!$C$5)*C20</f>
        <v>0</v>
      </c>
      <c r="J20" s="36"/>
      <c r="K20" s="35">
        <f>(Reference!$C$2/Reference!$C$8)*Calculator!D20</f>
        <v>0</v>
      </c>
      <c r="L20" s="36"/>
      <c r="M20" s="37">
        <f>(((Reference!$C$2*0.5)/Reference!$C$5)*C20)+(((Reference!$C$2*0.5)/Reference!$C$8)*Calculator!D20)</f>
        <v>0</v>
      </c>
      <c r="N20" s="36"/>
      <c r="O20" s="37">
        <f>(Reference!$C$2/Reference!$C$9)*Calculator!E20</f>
        <v>0</v>
      </c>
      <c r="P20" s="36"/>
      <c r="Q20" s="37">
        <f>((Reference!$C$2*0.5)/Reference!$C$9)*Calculator!E20+((Reference!$C$2*0.5)/Reference!$C$5)*C20</f>
        <v>0</v>
      </c>
    </row>
    <row r="21" spans="1:17">
      <c r="A21" s="12"/>
      <c r="B21" s="13"/>
      <c r="C21" s="14"/>
      <c r="D21" s="15"/>
      <c r="E21" s="16"/>
      <c r="F21" s="4"/>
      <c r="G21" s="37">
        <f>IF(OR($B21="Residential",$B21="Res",LEFT($B21,1)="5"),100,(Reference!$C$3/Reference!$C$7)*$C21)</f>
        <v>0</v>
      </c>
      <c r="H21" s="36"/>
      <c r="I21" s="37">
        <f>(Reference!$C$2/Reference!$C$5)*C21</f>
        <v>0</v>
      </c>
      <c r="J21" s="36"/>
      <c r="K21" s="35">
        <f>(Reference!$C$2/Reference!$C$8)*Calculator!D21</f>
        <v>0</v>
      </c>
      <c r="L21" s="36"/>
      <c r="M21" s="37">
        <f>(((Reference!$C$2*0.5)/Reference!$C$5)*C21)+(((Reference!$C$2*0.5)/Reference!$C$8)*Calculator!D21)</f>
        <v>0</v>
      </c>
      <c r="N21" s="36"/>
      <c r="O21" s="37">
        <f>(Reference!$C$2/Reference!$C$9)*Calculator!E21</f>
        <v>0</v>
      </c>
      <c r="P21" s="36"/>
      <c r="Q21" s="37">
        <f>((Reference!$C$2*0.5)/Reference!$C$9)*Calculator!E21+((Reference!$C$2*0.5)/Reference!$C$5)*C21</f>
        <v>0</v>
      </c>
    </row>
    <row r="22" spans="1:17" ht="17.100000000000001" thickBot="1">
      <c r="A22" s="23"/>
      <c r="B22" s="24"/>
      <c r="C22" s="25"/>
      <c r="D22" s="26"/>
      <c r="E22" s="27"/>
      <c r="G22" s="38">
        <f>IF(OR($B22="Residential",$B22="Res",LEFT($B22,1)="5"),100,(Reference!$C$3/Reference!$C$7)*$C22)</f>
        <v>0</v>
      </c>
      <c r="H22" s="22"/>
      <c r="I22" s="38">
        <f>(Reference!$C$2/Reference!$C$5)*C22</f>
        <v>0</v>
      </c>
      <c r="J22" s="22"/>
      <c r="K22" s="35">
        <f>(Reference!$C$2/Reference!$C$8)*Calculator!D22</f>
        <v>0</v>
      </c>
      <c r="L22" s="22"/>
      <c r="M22" s="38">
        <f>(((Reference!$C$2*0.5)/Reference!$C$5)*C22)+(((Reference!$C$2*0.5)/Reference!$C$8)*Calculator!D22)</f>
        <v>0</v>
      </c>
      <c r="N22" s="22"/>
      <c r="O22" s="38">
        <f>(Reference!$C$2/Reference!$C$9)*Calculator!E22</f>
        <v>0</v>
      </c>
      <c r="P22" s="22"/>
      <c r="Q22" s="38">
        <f>((Reference!$C$2*0.5)/Reference!$C$9)*Calculator!E22+((Reference!$C$2*0.5)/Reference!$C$5)*C22</f>
        <v>0</v>
      </c>
    </row>
    <row r="23" spans="1:17" ht="17.100000000000001" thickTop="1">
      <c r="A23" s="28" t="s">
        <v>23</v>
      </c>
      <c r="B23" s="29"/>
      <c r="C23" s="30">
        <f>SUM(C8:C22)</f>
        <v>1459000</v>
      </c>
      <c r="D23" s="31">
        <f>SUM(D8:D22)</f>
        <v>26085</v>
      </c>
      <c r="E23" s="32">
        <f>SUM(E8:E22)</f>
        <v>0.2</v>
      </c>
      <c r="G23" s="39">
        <f>SUM(G8:G22)</f>
        <v>2452.2669963533981</v>
      </c>
      <c r="H23" s="22"/>
      <c r="I23" s="39">
        <f>SUM(I8:I22)</f>
        <v>2251.2275799466388</v>
      </c>
      <c r="J23" s="22"/>
      <c r="K23" s="39">
        <f>SUM(K8:K22)</f>
        <v>4810.360126277802</v>
      </c>
      <c r="L23" s="22"/>
      <c r="M23" s="39">
        <f>SUM(M8:M22)</f>
        <v>3530.7938531122204</v>
      </c>
      <c r="N23" s="22"/>
      <c r="O23" s="39">
        <f>SUM(O8:O22)</f>
        <v>4545.8371916828019</v>
      </c>
      <c r="P23" s="22"/>
      <c r="Q23" s="39">
        <f>SUM(Q8:Q22)</f>
        <v>3398.5323858147203</v>
      </c>
    </row>
    <row r="26" spans="1:17" ht="13.35" customHeight="1">
      <c r="A26" s="40" t="s">
        <v>24</v>
      </c>
    </row>
    <row r="27" spans="1:17" ht="13.35" customHeight="1">
      <c r="A27" s="41" t="s">
        <v>25</v>
      </c>
    </row>
  </sheetData>
  <sheetProtection sheet="1" objects="1" scenarios="1"/>
  <protectedRanges>
    <protectedRange sqref="A8:E22" name="Range1"/>
  </protectedRanges>
  <mergeCells count="2">
    <mergeCell ref="A6:E6"/>
    <mergeCell ref="G4:Q4"/>
  </mergeCells>
  <conditionalFormatting sqref="A8:E22 G8:G22 I8:I22 K8:K22 M8:M22 O8:O22 Q8:Q22">
    <cfRule type="expression" dxfId="0" priority="1">
      <formula>MOD(ROW(),2)=0</formula>
    </cfRule>
  </conditionalFormatting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AC41F-2661-4A16-9393-C75245DFB8CF}">
  <dimension ref="B1:C10"/>
  <sheetViews>
    <sheetView showGridLines="0" workbookViewId="0">
      <selection activeCell="C9" sqref="C9"/>
    </sheetView>
  </sheetViews>
  <sheetFormatPr defaultColWidth="9.125" defaultRowHeight="16.5"/>
  <cols>
    <col min="1" max="1" width="0.875" customWidth="1"/>
    <col min="2" max="2" width="38.375" bestFit="1" customWidth="1"/>
    <col min="3" max="3" width="17.375" bestFit="1" customWidth="1"/>
    <col min="4" max="4" width="0.875" customWidth="1"/>
  </cols>
  <sheetData>
    <row r="1" spans="2:3" ht="5.25" customHeight="1"/>
    <row r="2" spans="2:3">
      <c r="B2" s="7" t="s">
        <v>26</v>
      </c>
      <c r="C2" s="17">
        <v>5400000</v>
      </c>
    </row>
    <row r="3" spans="2:3">
      <c r="B3" s="8" t="s">
        <v>27</v>
      </c>
      <c r="C3" s="18">
        <v>5335500</v>
      </c>
    </row>
    <row r="4" spans="2:3">
      <c r="B4" s="9" t="s">
        <v>28</v>
      </c>
      <c r="C4" s="18">
        <v>64500</v>
      </c>
    </row>
    <row r="5" spans="2:3">
      <c r="B5" s="8" t="s">
        <v>29</v>
      </c>
      <c r="C5" s="18">
        <v>3499690600</v>
      </c>
    </row>
    <row r="6" spans="2:3">
      <c r="B6" s="8" t="s">
        <v>30</v>
      </c>
      <c r="C6" s="18">
        <v>325283200</v>
      </c>
    </row>
    <row r="7" spans="2:3">
      <c r="B7" s="8" t="s">
        <v>31</v>
      </c>
      <c r="C7" s="19">
        <f>C5-C6</f>
        <v>3174407400</v>
      </c>
    </row>
    <row r="8" spans="2:3">
      <c r="B8" s="8" t="s">
        <v>32</v>
      </c>
      <c r="C8" s="20">
        <v>29282423</v>
      </c>
    </row>
    <row r="9" spans="2:3">
      <c r="B9" s="10" t="s">
        <v>33</v>
      </c>
      <c r="C9" s="21">
        <v>237.58</v>
      </c>
    </row>
    <row r="10" spans="2:3" ht="5.25" customHeight="1"/>
  </sheetData>
  <sheetProtection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Drew Lefebvre</dc:creator>
  <cp:keywords/>
  <dc:description/>
  <cp:lastModifiedBy/>
  <cp:revision/>
  <dcterms:created xsi:type="dcterms:W3CDTF">2015-06-05T18:17:20Z</dcterms:created>
  <dcterms:modified xsi:type="dcterms:W3CDTF">2023-11-06T21:10:04Z</dcterms:modified>
  <cp:category/>
  <cp:contentStatus/>
</cp:coreProperties>
</file>